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PODERES Y AUTONOMOS\PODER EJECUTIVO\EDOS CONT\"/>
    </mc:Choice>
  </mc:AlternateContent>
  <bookViews>
    <workbookView xWindow="0" yWindow="0" windowWidth="28800" windowHeight="11715"/>
  </bookViews>
  <sheets>
    <sheet name="Estado Situacion Financiera" sheetId="1" r:id="rId1"/>
    <sheet name="fuente2" sheetId="3" state="hidden" r:id="rId2"/>
    <sheet name="BExRepositorySheet" sheetId="5" state="veryHidden" r:id="rId3"/>
    <sheet name="fuente3" sheetId="4" state="hidden" r:id="rId4"/>
  </sheets>
  <externalReferences>
    <externalReference r:id="rId5"/>
  </externalReferences>
  <definedNames>
    <definedName name="_xlnm.Print_Area" localSheetId="0">'Estado Situacion Financiera'!$B$3:$I$64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4" i="1" s="1"/>
  <c r="C37" i="4"/>
  <c r="C29" i="4"/>
  <c r="C21" i="4"/>
  <c r="C13" i="4"/>
  <c r="C5" i="4"/>
  <c r="C20" i="3"/>
  <c r="C12" i="3"/>
  <c r="C4" i="3"/>
  <c r="C28" i="4"/>
  <c r="B28" i="4"/>
  <c r="B12" i="4"/>
  <c r="B19" i="3"/>
  <c r="B3" i="3"/>
  <c r="A36" i="4"/>
  <c r="A19" i="3"/>
  <c r="C27" i="4"/>
  <c r="C3" i="4"/>
  <c r="C2" i="3"/>
  <c r="B27" i="4"/>
  <c r="B18" i="3"/>
  <c r="B2" i="3"/>
  <c r="A27" i="4"/>
  <c r="A3" i="4"/>
  <c r="A2" i="3"/>
  <c r="C26" i="4"/>
  <c r="C17" i="3"/>
  <c r="C1" i="3"/>
  <c r="B18" i="4"/>
  <c r="B10" i="4"/>
  <c r="B9" i="3"/>
  <c r="A18" i="4"/>
  <c r="A17" i="3"/>
  <c r="C33" i="4"/>
  <c r="C9" i="4"/>
  <c r="B17" i="4"/>
  <c r="B16" i="3"/>
  <c r="A17" i="4"/>
  <c r="A16" i="3"/>
  <c r="A8" i="3"/>
  <c r="C24" i="4"/>
  <c r="C15" i="3"/>
  <c r="B16" i="4"/>
  <c r="B23" i="3"/>
  <c r="B7" i="3"/>
  <c r="A32" i="4"/>
  <c r="A15" i="3"/>
  <c r="C31" i="4"/>
  <c r="C14" i="3"/>
  <c r="B15" i="4"/>
  <c r="B22" i="3"/>
  <c r="A31" i="4"/>
  <c r="A14" i="3"/>
  <c r="C14" i="4"/>
  <c r="C6" i="4"/>
  <c r="C5" i="3"/>
  <c r="B22" i="4"/>
  <c r="B21" i="3"/>
  <c r="A22" i="4"/>
  <c r="A6" i="4"/>
  <c r="A5" i="3"/>
  <c r="B37" i="4"/>
  <c r="B29" i="4"/>
  <c r="B21" i="4"/>
  <c r="B13" i="4"/>
  <c r="B5" i="4"/>
  <c r="B20" i="3"/>
  <c r="B12" i="3"/>
  <c r="B4" i="3"/>
  <c r="C20" i="4"/>
  <c r="C12" i="4"/>
  <c r="C4" i="4"/>
  <c r="C19" i="3"/>
  <c r="C11" i="3"/>
  <c r="C3" i="3"/>
  <c r="B36" i="4"/>
  <c r="B4" i="4"/>
  <c r="A28" i="4"/>
  <c r="A12" i="4"/>
  <c r="A11" i="3"/>
  <c r="C35" i="4"/>
  <c r="C18" i="3"/>
  <c r="B35" i="4"/>
  <c r="B11" i="4"/>
  <c r="A19" i="4"/>
  <c r="A11" i="4"/>
  <c r="A10" i="3"/>
  <c r="C34" i="4"/>
  <c r="C2" i="4"/>
  <c r="B26" i="4"/>
  <c r="B17" i="3"/>
  <c r="A34" i="4"/>
  <c r="A10" i="4"/>
  <c r="A9" i="3"/>
  <c r="C17" i="4"/>
  <c r="C1" i="4"/>
  <c r="C8" i="3"/>
  <c r="B25" i="4"/>
  <c r="B1" i="4"/>
  <c r="B8" i="3"/>
  <c r="A25" i="4"/>
  <c r="B1" i="3"/>
  <c r="C32" i="4"/>
  <c r="C23" i="3"/>
  <c r="B24" i="4"/>
  <c r="B15" i="3"/>
  <c r="A16" i="4"/>
  <c r="A8" i="4"/>
  <c r="A7" i="3"/>
  <c r="C15" i="4"/>
  <c r="C22" i="3"/>
  <c r="C6" i="3"/>
  <c r="B31" i="4"/>
  <c r="B14" i="3"/>
  <c r="A15" i="4"/>
  <c r="A7" i="4"/>
  <c r="A6" i="3"/>
  <c r="C30" i="4"/>
  <c r="C13" i="3"/>
  <c r="B14" i="4"/>
  <c r="B6" i="4"/>
  <c r="B13" i="3"/>
  <c r="A30" i="4"/>
  <c r="A21" i="3"/>
  <c r="A37" i="4"/>
  <c r="A29" i="4"/>
  <c r="A21" i="4"/>
  <c r="A13" i="4"/>
  <c r="A5" i="4"/>
  <c r="A20" i="3"/>
  <c r="A12" i="3"/>
  <c r="A4" i="3"/>
  <c r="C36" i="4"/>
  <c r="B20" i="4"/>
  <c r="B11" i="3"/>
  <c r="A20" i="4"/>
  <c r="A4" i="4"/>
  <c r="A3" i="3"/>
  <c r="C19" i="4"/>
  <c r="C11" i="4"/>
  <c r="C10" i="3"/>
  <c r="B19" i="4"/>
  <c r="B3" i="4"/>
  <c r="B10" i="3"/>
  <c r="A35" i="4"/>
  <c r="A18" i="3"/>
  <c r="C18" i="4"/>
  <c r="C10" i="4"/>
  <c r="C9" i="3"/>
  <c r="B34" i="4"/>
  <c r="B2" i="4"/>
  <c r="A26" i="4"/>
  <c r="A2" i="4"/>
  <c r="C25" i="4"/>
  <c r="C16" i="3"/>
  <c r="B33" i="4"/>
  <c r="B9" i="4"/>
  <c r="A33" i="4"/>
  <c r="A9" i="4"/>
  <c r="C16" i="4"/>
  <c r="C8" i="4"/>
  <c r="C7" i="3"/>
  <c r="B32" i="4"/>
  <c r="B8" i="4"/>
  <c r="A24" i="4"/>
  <c r="A23" i="3"/>
  <c r="C23" i="4"/>
  <c r="C7" i="4"/>
  <c r="B23" i="4"/>
  <c r="B7" i="4"/>
  <c r="B6" i="3"/>
  <c r="A23" i="4"/>
  <c r="A22" i="3"/>
  <c r="C22" i="4"/>
  <c r="C21" i="3"/>
  <c r="B30" i="4"/>
  <c r="B5" i="3"/>
  <c r="A14" i="4"/>
  <c r="A13" i="3"/>
  <c r="I42" i="1" l="1"/>
  <c r="I37" i="1"/>
  <c r="I32" i="1"/>
  <c r="I21" i="1"/>
  <c r="H42" i="1"/>
  <c r="H37" i="1"/>
  <c r="H32" i="1"/>
  <c r="H21" i="1"/>
  <c r="H34" i="1" l="1"/>
  <c r="I34" i="1"/>
  <c r="H53" i="1"/>
  <c r="I53" i="1"/>
  <c r="I55" i="1" s="1"/>
  <c r="E33" i="1"/>
  <c r="H55" i="1" l="1"/>
  <c r="E34" i="1" l="1"/>
</calcChain>
</file>

<file path=xl/sharedStrings.xml><?xml version="1.0" encoding="utf-8"?>
<sst xmlns="http://schemas.openxmlformats.org/spreadsheetml/2006/main" count="100" uniqueCount="68">
  <si>
    <t>Las notas adjuntas forman parte integral  de los Estados Financieros.</t>
  </si>
  <si>
    <t>GOBIERNO DEL ESTADO DE MICHOACAN DE OCAMPO</t>
  </si>
  <si>
    <t>ESTADO  DE  SITUACION  FINANCIERA</t>
  </si>
  <si>
    <t>( pesos )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</si>
  <si>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</si>
  <si>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</si>
  <si>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</si>
  <si>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</si>
  <si>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</si>
  <si>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</si>
  <si>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</si>
  <si>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</si>
  <si>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/>
  </si>
  <si>
    <t>TOTAL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</si>
  <si>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</si>
  <si>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</si>
  <si>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</si>
  <si>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</si>
  <si>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</si>
  <si>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</si>
  <si>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</si>
  <si>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</si>
  <si>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</si>
  <si>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</si>
  <si>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 ACTIVOS NO CIRCULANTES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</si>
  <si>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</si>
  <si>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</si>
  <si>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</si>
  <si>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</si>
  <si>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</si>
  <si>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</si>
  <si>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</si>
  <si>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</si>
  <si>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</si>
  <si>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</si>
  <si>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</si>
  <si>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</si>
  <si>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</si>
  <si>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</si>
  <si>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</si>
  <si>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</si>
  <si>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</si>
  <si>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TOTAL DE PASIVOS NO CIRCULANTES</t>
  </si>
  <si>
    <t>TOTAL DE PASIVO</t>
  </si>
  <si>
    <t>HACIENDA PÚBLICA/PATRIMONIO</t>
  </si>
  <si>
    <t>HACIENDA PÚBLICA/PATRIMONIO CONTRIBUIDO</t>
  </si>
  <si>
    <t>APORTACIONES</t>
  </si>
  <si>
    <t>DONACIONES DE CAPITAL</t>
  </si>
  <si>
    <t>ACTUALIZACIONES DE LA HACIENDA PÚBLICA/ 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</si>
  <si>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</si>
  <si>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</si>
  <si>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</si>
  <si>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</si>
  <si>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</si>
  <si>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</si>
  <si>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
PÚBLICA/PATRIMONIO</t>
  </si>
  <si>
    <t>RESULTADO POR POSICIÓN MONETARIA</t>
  </si>
  <si>
    <t>RESULTADO POR TENENCIA DE ACTIVOS NO MONETARIOS</t>
  </si>
  <si>
    <t>TOTAL HACIENDA PÚBLICA /PATRIMONIO</t>
  </si>
  <si>
    <t>TOTAL DE PASIVO Y HACIENDA PÚBLICA/PATRIMONIO</t>
  </si>
  <si>
    <t>TOTAL DE ACTIVO</t>
  </si>
  <si>
    <t>P A S I V O</t>
  </si>
  <si>
    <t>DR. GUSTAVO OBLEA ROSALES</t>
  </si>
  <si>
    <t>DIRECTOR DE CONTABILIDAD GUBERNAMENTAL</t>
  </si>
  <si>
    <t>“Bajo protesta de decir verdad declaro que los Estados Financieros y sus notas, son razonablemente correctos y son responsabilidad del Emisor”</t>
  </si>
  <si>
    <t xml:space="preserve">AL  31 DE DICIEMBRE DEL 2024 Y DEL 2023  </t>
  </si>
  <si>
    <t>A  C  T  I  V  O</t>
  </si>
  <si>
    <t>Morelia, Michoacán,  25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</si>
</sst>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#,##0.00;\-\ #,##0.00"/>
    <numFmt numFmtId="166" formatCode="#,##0.0000000"/>
    <numFmt numFmtId="167" formatCode="#,##0.0000000;\-\ #,##0.0000000"/>
    <numFmt numFmtId="168" formatCode="0_ ;\-0\ "/>
    <numFmt numFmtId="169" formatCode="#,##0_ ;\-#,##0\ "/>
    <numFmt numFmtId="170" formatCode="#,##0_);\(#,##0\)"/>
    <numFmt numFmtId="171" formatCode="_(* #,##0_);_(* \(#,##0\);_(* &quot;-&quot;??_);_(@_)"/>
    <numFmt numFmtId="172" formatCode="#,##0_ ;[Red]\-#,##0\ "/>
    <numFmt numFmtId="173" formatCode="_-* #,##0_-;\-* #,##0_-;_-* &quot;-&quot;??_-;_-@_-"/>
    <numFmt numFmtId="174" formatCode="#,##0.00_);\(#,##0.00\)"/>
    <numFmt numFmtId="175" formatCode="#,##0.00_ ;\-#,##0.00\ "/>
  </numFmts>
  <fonts count="38" x14ac:knownFonts="1">
    <font>
      <sz val="10"/>
      <name val="Arial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2">
    <xf numFmtId="0" fontId="0" fillId="0" borderId="0"/>
    <xf numFmtId="0" fontId="25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26" fillId="0" borderId="12" applyNumberFormat="0" applyFill="0" applyAlignment="0" applyProtection="0"/>
    <xf numFmtId="0" fontId="9" fillId="0" borderId="13" applyNumberFormat="0" applyFill="0" applyAlignment="0" applyProtection="0"/>
    <xf numFmtId="0" fontId="9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3" applyNumberFormat="0" applyAlignment="0" applyProtection="0"/>
    <xf numFmtId="0" fontId="13" fillId="3" borderId="8" applyNumberFormat="0" applyAlignment="0" applyProtection="0"/>
    <xf numFmtId="0" fontId="5" fillId="3" borderId="3" applyNumberFormat="0" applyAlignment="0" applyProtection="0"/>
    <xf numFmtId="0" fontId="7" fillId="0" borderId="5" applyNumberFormat="0" applyFill="0" applyAlignment="0" applyProtection="0"/>
    <xf numFmtId="0" fontId="6" fillId="4" borderId="4" applyNumberFormat="0" applyAlignment="0" applyProtection="0"/>
    <xf numFmtId="0" fontId="23" fillId="0" borderId="0" applyNumberFormat="0" applyFill="0" applyBorder="0" applyAlignment="0" applyProtection="0"/>
    <xf numFmtId="0" fontId="3" fillId="7" borderId="7" applyNumberFormat="0" applyFont="0" applyAlignment="0" applyProtection="0"/>
    <xf numFmtId="0" fontId="24" fillId="0" borderId="0" applyNumberFormat="0" applyFill="0" applyBorder="0" applyAlignment="0" applyProtection="0"/>
    <xf numFmtId="0" fontId="27" fillId="0" borderId="14" applyNumberFormat="0" applyFill="0" applyAlignment="0" applyProtection="0"/>
    <xf numFmtId="4" fontId="14" fillId="8" borderId="9" applyNumberFormat="0" applyProtection="0">
      <alignment vertical="center"/>
    </xf>
    <xf numFmtId="4" fontId="15" fillId="8" borderId="9" applyNumberFormat="0" applyProtection="0">
      <alignment vertical="center"/>
    </xf>
    <xf numFmtId="4" fontId="14" fillId="8" borderId="9" applyNumberFormat="0" applyProtection="0">
      <alignment horizontal="left" vertical="center" indent="1"/>
    </xf>
    <xf numFmtId="0" fontId="14" fillId="8" borderId="9" applyNumberFormat="0" applyProtection="0">
      <alignment horizontal="left" vertical="top" indent="1"/>
    </xf>
    <xf numFmtId="4" fontId="14" fillId="9" borderId="0" applyNumberFormat="0" applyProtection="0">
      <alignment horizontal="left" vertical="center" indent="1"/>
    </xf>
    <xf numFmtId="4" fontId="16" fillId="10" borderId="9" applyNumberFormat="0" applyProtection="0">
      <alignment horizontal="right" vertical="center"/>
    </xf>
    <xf numFmtId="4" fontId="16" fillId="11" borderId="9" applyNumberFormat="0" applyProtection="0">
      <alignment horizontal="right" vertical="center"/>
    </xf>
    <xf numFmtId="4" fontId="16" fillId="12" borderId="9" applyNumberFormat="0" applyProtection="0">
      <alignment horizontal="right" vertical="center"/>
    </xf>
    <xf numFmtId="4" fontId="16" fillId="13" borderId="9" applyNumberFormat="0" applyProtection="0">
      <alignment horizontal="right" vertical="center"/>
    </xf>
    <xf numFmtId="4" fontId="16" fillId="14" borderId="9" applyNumberFormat="0" applyProtection="0">
      <alignment horizontal="right" vertical="center"/>
    </xf>
    <xf numFmtId="4" fontId="16" fillId="15" borderId="9" applyNumberFormat="0" applyProtection="0">
      <alignment horizontal="right" vertical="center"/>
    </xf>
    <xf numFmtId="4" fontId="16" fillId="16" borderId="9" applyNumberFormat="0" applyProtection="0">
      <alignment horizontal="right" vertical="center"/>
    </xf>
    <xf numFmtId="4" fontId="16" fillId="17" borderId="9" applyNumberFormat="0" applyProtection="0">
      <alignment horizontal="right" vertical="center"/>
    </xf>
    <xf numFmtId="4" fontId="16" fillId="18" borderId="9" applyNumberFormat="0" applyProtection="0">
      <alignment horizontal="right" vertical="center"/>
    </xf>
    <xf numFmtId="4" fontId="14" fillId="19" borderId="10" applyNumberFormat="0" applyProtection="0">
      <alignment horizontal="left" vertical="center" indent="1"/>
    </xf>
    <xf numFmtId="4" fontId="16" fillId="20" borderId="0" applyNumberFormat="0" applyProtection="0">
      <alignment horizontal="left" vertical="center" indent="1"/>
    </xf>
    <xf numFmtId="4" fontId="17" fillId="21" borderId="0" applyNumberFormat="0" applyProtection="0">
      <alignment horizontal="left" vertical="center" indent="1"/>
    </xf>
    <xf numFmtId="4" fontId="16" fillId="9" borderId="9" applyNumberFormat="0" applyProtection="0">
      <alignment horizontal="right" vertical="center"/>
    </xf>
    <xf numFmtId="4" fontId="18" fillId="20" borderId="0" applyNumberFormat="0" applyProtection="0">
      <alignment horizontal="left" vertical="center" indent="1"/>
    </xf>
    <xf numFmtId="4" fontId="18" fillId="9" borderId="0" applyNumberFormat="0" applyProtection="0">
      <alignment horizontal="left" vertical="center" indent="1"/>
    </xf>
    <xf numFmtId="0" fontId="3" fillId="21" borderId="9" applyNumberFormat="0" applyProtection="0">
      <alignment horizontal="left" vertical="center" indent="1"/>
    </xf>
    <xf numFmtId="0" fontId="3" fillId="21" borderId="9" applyNumberFormat="0" applyProtection="0">
      <alignment horizontal="left" vertical="top" indent="1"/>
    </xf>
    <xf numFmtId="0" fontId="3" fillId="9" borderId="9" applyNumberFormat="0" applyProtection="0">
      <alignment horizontal="left" vertical="center" indent="1"/>
    </xf>
    <xf numFmtId="0" fontId="3" fillId="9" borderId="9" applyNumberFormat="0" applyProtection="0">
      <alignment horizontal="left" vertical="top" indent="1"/>
    </xf>
    <xf numFmtId="0" fontId="3" fillId="22" borderId="9" applyNumberFormat="0" applyProtection="0">
      <alignment horizontal="left" vertical="center" indent="1"/>
    </xf>
    <xf numFmtId="0" fontId="3" fillId="22" borderId="9" applyNumberFormat="0" applyProtection="0">
      <alignment horizontal="left" vertical="top" indent="1"/>
    </xf>
    <xf numFmtId="0" fontId="3" fillId="20" borderId="9" applyNumberFormat="0" applyProtection="0">
      <alignment horizontal="left" vertical="center" indent="1"/>
    </xf>
    <xf numFmtId="0" fontId="3" fillId="20" borderId="9" applyNumberFormat="0" applyProtection="0">
      <alignment horizontal="left" vertical="top" indent="1"/>
    </xf>
    <xf numFmtId="0" fontId="3" fillId="23" borderId="11" applyNumberFormat="0">
      <protection locked="0"/>
    </xf>
    <xf numFmtId="4" fontId="16" fillId="24" borderId="9" applyNumberFormat="0" applyProtection="0">
      <alignment vertical="center"/>
    </xf>
    <xf numFmtId="4" fontId="19" fillId="24" borderId="9" applyNumberFormat="0" applyProtection="0">
      <alignment vertical="center"/>
    </xf>
    <xf numFmtId="4" fontId="16" fillId="24" borderId="9" applyNumberFormat="0" applyProtection="0">
      <alignment horizontal="left" vertical="center" indent="1"/>
    </xf>
    <xf numFmtId="0" fontId="16" fillId="24" borderId="9" applyNumberFormat="0" applyProtection="0">
      <alignment horizontal="left" vertical="top" indent="1"/>
    </xf>
    <xf numFmtId="4" fontId="16" fillId="20" borderId="9" applyNumberFormat="0" applyProtection="0">
      <alignment horizontal="right" vertical="center"/>
    </xf>
    <xf numFmtId="4" fontId="19" fillId="20" borderId="9" applyNumberFormat="0" applyProtection="0">
      <alignment horizontal="right" vertical="center"/>
    </xf>
    <xf numFmtId="4" fontId="16" fillId="9" borderId="9" applyNumberFormat="0" applyProtection="0">
      <alignment horizontal="left" vertical="center" indent="1"/>
    </xf>
    <xf numFmtId="0" fontId="16" fillId="9" borderId="9" applyNumberFormat="0" applyProtection="0">
      <alignment horizontal="left" vertical="top" indent="1"/>
    </xf>
    <xf numFmtId="4" fontId="20" fillId="25" borderId="0" applyNumberFormat="0" applyProtection="0">
      <alignment horizontal="left" vertical="center" indent="1"/>
    </xf>
    <xf numFmtId="4" fontId="21" fillId="20" borderId="9" applyNumberFormat="0" applyProtection="0">
      <alignment horizontal="right" vertical="center"/>
    </xf>
    <xf numFmtId="0" fontId="22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3" fillId="0" borderId="0"/>
    <xf numFmtId="4" fontId="16" fillId="20" borderId="0" applyNumberFormat="0" applyProtection="0">
      <alignment horizontal="left" vertical="center" indent="1"/>
    </xf>
    <xf numFmtId="4" fontId="16" fillId="9" borderId="0" applyNumberFormat="0" applyProtection="0">
      <alignment horizontal="left" vertical="center" indent="1"/>
    </xf>
  </cellStyleXfs>
  <cellXfs count="130">
    <xf numFmtId="0" fontId="0" fillId="0" borderId="0" xfId="0"/>
    <xf numFmtId="0" fontId="1" fillId="0" borderId="0" xfId="0" quotePrefix="1" applyFont="1"/>
    <xf numFmtId="0" fontId="1" fillId="0" borderId="0" xfId="0" applyFont="1"/>
    <xf numFmtId="14" fontId="1" fillId="0" borderId="0" xfId="0" applyNumberFormat="1" applyFont="1"/>
    <xf numFmtId="4" fontId="16" fillId="20" borderId="9" xfId="51" applyNumberFormat="1">
      <alignment horizontal="right" vertical="center"/>
    </xf>
    <xf numFmtId="165" fontId="16" fillId="20" borderId="9" xfId="51" applyNumberFormat="1">
      <alignment horizontal="right" vertical="center"/>
    </xf>
    <xf numFmtId="3" fontId="16" fillId="20" borderId="9" xfId="51" applyNumberFormat="1">
      <alignment horizontal="right" vertical="center"/>
    </xf>
    <xf numFmtId="0" fontId="14" fillId="9" borderId="0" xfId="22" applyNumberFormat="1">
      <alignment horizontal="left" vertical="center" indent="1"/>
    </xf>
    <xf numFmtId="0" fontId="16" fillId="9" borderId="9" xfId="53" applyNumberFormat="1">
      <alignment horizontal="left" vertical="center" indent="1"/>
    </xf>
    <xf numFmtId="14" fontId="0" fillId="0" borderId="0" xfId="0" applyNumberFormat="1"/>
    <xf numFmtId="166" fontId="16" fillId="20" borderId="9" xfId="51" applyNumberFormat="1">
      <alignment horizontal="right" vertical="center"/>
    </xf>
    <xf numFmtId="167" fontId="16" fillId="20" borderId="9" xfId="51" applyNumberFormat="1">
      <alignment horizontal="right" vertical="center"/>
    </xf>
    <xf numFmtId="0" fontId="33" fillId="0" borderId="0" xfId="0" applyFont="1" applyAlignment="1">
      <alignment horizontal="centerContinuous"/>
    </xf>
    <xf numFmtId="0" fontId="2" fillId="26" borderId="0" xfId="0" applyFont="1" applyFill="1" applyAlignment="1">
      <alignment horizontal="centerContinuous" vertical="center"/>
    </xf>
    <xf numFmtId="0" fontId="2" fillId="26" borderId="0" xfId="0" applyFont="1" applyFill="1" applyAlignment="1">
      <alignment horizontal="centerContinuous"/>
    </xf>
    <xf numFmtId="0" fontId="1" fillId="0" borderId="0" xfId="0" quotePrefix="1" applyFont="1" applyAlignment="1">
      <alignment wrapText="1"/>
    </xf>
    <xf numFmtId="4" fontId="1" fillId="0" borderId="0" xfId="0" quotePrefix="1" applyNumberFormat="1" applyFont="1" applyAlignment="1">
      <alignment wrapText="1"/>
    </xf>
    <xf numFmtId="0" fontId="1" fillId="0" borderId="0" xfId="0" applyFont="1" applyAlignment="1">
      <alignment wrapText="1"/>
    </xf>
    <xf numFmtId="4" fontId="1" fillId="0" borderId="0" xfId="0" applyNumberFormat="1" applyFont="1" applyAlignment="1">
      <alignment wrapText="1"/>
    </xf>
    <xf numFmtId="0" fontId="33" fillId="0" borderId="0" xfId="0" applyFont="1" applyAlignment="1">
      <alignment horizontal="centerContinuous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0" fillId="0" borderId="15" xfId="0" applyBorder="1" applyAlignment="1">
      <alignment wrapText="1"/>
    </xf>
    <xf numFmtId="0" fontId="29" fillId="0" borderId="1" xfId="0" applyFont="1" applyBorder="1" applyAlignment="1">
      <alignment horizontal="left" indent="1"/>
    </xf>
    <xf numFmtId="0" fontId="30" fillId="0" borderId="20" xfId="0" applyFont="1" applyBorder="1" applyAlignment="1">
      <alignment wrapText="1"/>
    </xf>
    <xf numFmtId="0" fontId="32" fillId="0" borderId="21" xfId="0" applyFont="1" applyBorder="1" applyAlignment="1">
      <alignment wrapText="1"/>
    </xf>
    <xf numFmtId="0" fontId="30" fillId="0" borderId="20" xfId="0" applyFont="1" applyBorder="1"/>
    <xf numFmtId="0" fontId="32" fillId="0" borderId="21" xfId="0" applyFont="1" applyBorder="1"/>
    <xf numFmtId="0" fontId="30" fillId="0" borderId="1" xfId="0" applyFont="1" applyBorder="1" applyAlignment="1">
      <alignment horizontal="left" indent="1"/>
    </xf>
    <xf numFmtId="169" fontId="31" fillId="0" borderId="20" xfId="58" applyNumberFormat="1" applyFont="1" applyFill="1" applyBorder="1" applyAlignment="1">
      <alignment wrapText="1"/>
    </xf>
    <xf numFmtId="169" fontId="31" fillId="0" borderId="21" xfId="58" applyNumberFormat="1" applyFont="1" applyFill="1" applyBorder="1" applyAlignment="1">
      <alignment wrapText="1"/>
    </xf>
    <xf numFmtId="170" fontId="32" fillId="0" borderId="20" xfId="58" applyNumberFormat="1" applyFont="1" applyFill="1" applyBorder="1"/>
    <xf numFmtId="170" fontId="32" fillId="0" borderId="21" xfId="58" applyNumberFormat="1" applyFont="1" applyFill="1" applyBorder="1"/>
    <xf numFmtId="169" fontId="32" fillId="0" borderId="20" xfId="58" applyNumberFormat="1" applyFont="1" applyFill="1" applyBorder="1" applyAlignment="1">
      <alignment wrapText="1"/>
    </xf>
    <xf numFmtId="169" fontId="32" fillId="0" borderId="21" xfId="58" applyNumberFormat="1" applyFont="1" applyFill="1" applyBorder="1" applyAlignment="1">
      <alignment wrapText="1"/>
    </xf>
    <xf numFmtId="0" fontId="30" fillId="0" borderId="1" xfId="0" applyFont="1" applyBorder="1" applyAlignment="1">
      <alignment horizontal="left" vertical="center" wrapText="1" indent="1"/>
    </xf>
    <xf numFmtId="0" fontId="30" fillId="0" borderId="1" xfId="0" applyFont="1" applyBorder="1" applyAlignment="1">
      <alignment horizontal="left" vertical="center" indent="1"/>
    </xf>
    <xf numFmtId="171" fontId="31" fillId="0" borderId="21" xfId="58" applyNumberFormat="1" applyFont="1" applyFill="1" applyBorder="1" applyAlignment="1">
      <alignment wrapText="1"/>
    </xf>
    <xf numFmtId="0" fontId="30" fillId="0" borderId="1" xfId="0" applyFont="1" applyBorder="1" applyAlignment="1">
      <alignment horizontal="left" wrapText="1" indent="1"/>
    </xf>
    <xf numFmtId="173" fontId="31" fillId="0" borderId="20" xfId="58" applyNumberFormat="1" applyFont="1" applyFill="1" applyBorder="1" applyAlignment="1">
      <alignment horizontal="left" wrapText="1"/>
    </xf>
    <xf numFmtId="0" fontId="31" fillId="0" borderId="20" xfId="0" applyFont="1" applyBorder="1" applyAlignment="1">
      <alignment horizontal="left" wrapText="1"/>
    </xf>
    <xf numFmtId="171" fontId="32" fillId="0" borderId="21" xfId="58" applyNumberFormat="1" applyFont="1" applyFill="1" applyBorder="1" applyAlignment="1">
      <alignment wrapText="1"/>
    </xf>
    <xf numFmtId="171" fontId="32" fillId="0" borderId="27" xfId="58" applyNumberFormat="1" applyFont="1" applyFill="1" applyBorder="1" applyAlignment="1">
      <alignment wrapText="1"/>
    </xf>
    <xf numFmtId="0" fontId="31" fillId="0" borderId="20" xfId="0" applyFont="1" applyBorder="1" applyAlignment="1">
      <alignment horizontal="right" wrapText="1"/>
    </xf>
    <xf numFmtId="0" fontId="32" fillId="0" borderId="20" xfId="0" applyFont="1" applyBorder="1" applyAlignment="1">
      <alignment wrapText="1"/>
    </xf>
    <xf numFmtId="171" fontId="30" fillId="0" borderId="0" xfId="58" applyNumberFormat="1" applyFont="1" applyFill="1" applyBorder="1" applyAlignment="1">
      <alignment wrapText="1"/>
    </xf>
    <xf numFmtId="0" fontId="30" fillId="0" borderId="2" xfId="0" applyFont="1" applyBorder="1"/>
    <xf numFmtId="0" fontId="31" fillId="0" borderId="25" xfId="0" applyFont="1" applyBorder="1" applyAlignment="1">
      <alignment horizontal="right" wrapText="1"/>
    </xf>
    <xf numFmtId="0" fontId="32" fillId="0" borderId="26" xfId="0" applyFont="1" applyBorder="1" applyAlignment="1">
      <alignment wrapText="1"/>
    </xf>
    <xf numFmtId="0" fontId="31" fillId="0" borderId="25" xfId="0" applyFont="1" applyBorder="1" applyAlignment="1">
      <alignment horizontal="right"/>
    </xf>
    <xf numFmtId="0" fontId="32" fillId="0" borderId="26" xfId="0" applyFont="1" applyBorder="1"/>
    <xf numFmtId="0" fontId="30" fillId="0" borderId="0" xfId="0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31" fillId="0" borderId="0" xfId="0" applyFont="1" applyBorder="1" applyAlignment="1">
      <alignment horizontal="left" wrapText="1"/>
    </xf>
    <xf numFmtId="172" fontId="31" fillId="0" borderId="0" xfId="0" applyNumberFormat="1" applyFont="1" applyBorder="1" applyAlignment="1">
      <alignment wrapText="1"/>
    </xf>
    <xf numFmtId="0" fontId="29" fillId="0" borderId="0" xfId="0" applyFont="1" applyBorder="1" applyAlignment="1">
      <alignment horizontal="left" wrapText="1"/>
    </xf>
    <xf numFmtId="0" fontId="29" fillId="0" borderId="0" xfId="0" applyFont="1" applyBorder="1" applyAlignment="1">
      <alignment horizontal="right" wrapText="1"/>
    </xf>
    <xf numFmtId="0" fontId="32" fillId="0" borderId="29" xfId="0" applyFont="1" applyBorder="1" applyAlignment="1">
      <alignment wrapText="1"/>
    </xf>
    <xf numFmtId="0" fontId="30" fillId="0" borderId="30" xfId="0" applyFont="1" applyBorder="1" applyAlignment="1">
      <alignment wrapText="1"/>
    </xf>
    <xf numFmtId="0" fontId="30" fillId="0" borderId="31" xfId="0" applyFont="1" applyBorder="1"/>
    <xf numFmtId="0" fontId="32" fillId="0" borderId="32" xfId="0" applyFont="1" applyBorder="1"/>
    <xf numFmtId="0" fontId="32" fillId="0" borderId="1" xfId="0" applyFont="1" applyBorder="1" applyAlignment="1">
      <alignment wrapText="1"/>
    </xf>
    <xf numFmtId="169" fontId="31" fillId="0" borderId="1" xfId="58" applyNumberFormat="1" applyFont="1" applyFill="1" applyBorder="1" applyAlignment="1">
      <alignment wrapText="1"/>
    </xf>
    <xf numFmtId="169" fontId="32" fillId="0" borderId="1" xfId="58" applyNumberFormat="1" applyFont="1" applyFill="1" applyBorder="1" applyAlignment="1">
      <alignment wrapText="1"/>
    </xf>
    <xf numFmtId="3" fontId="32" fillId="0" borderId="1" xfId="58" applyNumberFormat="1" applyFont="1" applyFill="1" applyBorder="1" applyAlignment="1">
      <alignment wrapText="1"/>
    </xf>
    <xf numFmtId="0" fontId="31" fillId="0" borderId="1" xfId="0" applyFont="1" applyBorder="1" applyAlignment="1">
      <alignment wrapText="1"/>
    </xf>
    <xf numFmtId="171" fontId="31" fillId="0" borderId="1" xfId="58" applyNumberFormat="1" applyFont="1" applyFill="1" applyBorder="1" applyAlignment="1">
      <alignment wrapText="1"/>
    </xf>
    <xf numFmtId="0" fontId="31" fillId="0" borderId="1" xfId="0" applyFont="1" applyBorder="1" applyAlignment="1">
      <alignment horizontal="left" wrapText="1"/>
    </xf>
    <xf numFmtId="170" fontId="32" fillId="0" borderId="1" xfId="58" applyNumberFormat="1" applyFont="1" applyFill="1" applyBorder="1" applyAlignment="1">
      <alignment wrapText="1"/>
    </xf>
    <xf numFmtId="173" fontId="31" fillId="0" borderId="1" xfId="58" applyNumberFormat="1" applyFont="1" applyFill="1" applyBorder="1" applyAlignment="1">
      <alignment wrapText="1"/>
    </xf>
    <xf numFmtId="171" fontId="32" fillId="0" borderId="1" xfId="58" applyNumberFormat="1" applyFont="1" applyFill="1" applyBorder="1" applyAlignment="1">
      <alignment wrapText="1"/>
    </xf>
    <xf numFmtId="0" fontId="32" fillId="0" borderId="2" xfId="0" applyFont="1" applyBorder="1" applyAlignment="1">
      <alignment wrapText="1"/>
    </xf>
    <xf numFmtId="0" fontId="32" fillId="0" borderId="33" xfId="0" applyFont="1" applyBorder="1" applyAlignment="1">
      <alignment wrapText="1"/>
    </xf>
    <xf numFmtId="0" fontId="30" fillId="0" borderId="29" xfId="0" applyFont="1" applyBorder="1" applyAlignment="1">
      <alignment horizontal="left" indent="1"/>
    </xf>
    <xf numFmtId="0" fontId="30" fillId="0" borderId="31" xfId="0" applyFont="1" applyBorder="1" applyAlignment="1">
      <alignment wrapText="1"/>
    </xf>
    <xf numFmtId="0" fontId="32" fillId="0" borderId="32" xfId="0" applyFont="1" applyBorder="1" applyAlignment="1">
      <alignment wrapText="1"/>
    </xf>
    <xf numFmtId="0" fontId="29" fillId="0" borderId="33" xfId="0" applyFont="1" applyBorder="1" applyAlignment="1">
      <alignment horizontal="right" wrapText="1"/>
    </xf>
    <xf numFmtId="174" fontId="3" fillId="0" borderId="20" xfId="58" applyNumberFormat="1" applyFont="1" applyFill="1" applyBorder="1"/>
    <xf numFmtId="174" fontId="3" fillId="0" borderId="21" xfId="58" applyNumberFormat="1" applyFont="1" applyFill="1" applyBorder="1"/>
    <xf numFmtId="174" fontId="2" fillId="0" borderId="20" xfId="58" applyNumberFormat="1" applyFont="1" applyFill="1" applyBorder="1"/>
    <xf numFmtId="174" fontId="2" fillId="0" borderId="21" xfId="58" applyNumberFormat="1" applyFont="1" applyFill="1" applyBorder="1"/>
    <xf numFmtId="174" fontId="3" fillId="0" borderId="20" xfId="0" applyNumberFormat="1" applyFont="1" applyFill="1" applyBorder="1"/>
    <xf numFmtId="174" fontId="2" fillId="0" borderId="20" xfId="0" applyNumberFormat="1" applyFont="1" applyBorder="1"/>
    <xf numFmtId="174" fontId="2" fillId="0" borderId="21" xfId="0" applyNumberFormat="1" applyFont="1" applyBorder="1"/>
    <xf numFmtId="175" fontId="3" fillId="0" borderId="20" xfId="58" applyNumberFormat="1" applyFont="1" applyFill="1" applyBorder="1" applyAlignment="1">
      <alignment wrapText="1"/>
    </xf>
    <xf numFmtId="175" fontId="3" fillId="0" borderId="21" xfId="58" applyNumberFormat="1" applyFont="1" applyFill="1" applyBorder="1" applyAlignment="1">
      <alignment wrapText="1"/>
    </xf>
    <xf numFmtId="174" fontId="2" fillId="0" borderId="27" xfId="0" applyNumberFormat="1" applyFont="1" applyBorder="1"/>
    <xf numFmtId="174" fontId="3" fillId="0" borderId="20" xfId="0" applyNumberFormat="1" applyFont="1" applyBorder="1" applyAlignment="1">
      <alignment horizontal="right"/>
    </xf>
    <xf numFmtId="174" fontId="3" fillId="0" borderId="21" xfId="0" applyNumberFormat="1" applyFont="1" applyBorder="1"/>
    <xf numFmtId="174" fontId="3" fillId="0" borderId="20" xfId="0" applyNumberFormat="1" applyFont="1" applyBorder="1"/>
    <xf numFmtId="174" fontId="2" fillId="0" borderId="24" xfId="58" applyNumberFormat="1" applyFont="1" applyFill="1" applyBorder="1"/>
    <xf numFmtId="175" fontId="2" fillId="0" borderId="20" xfId="0" applyNumberFormat="1" applyFont="1" applyBorder="1" applyAlignment="1">
      <alignment wrapText="1"/>
    </xf>
    <xf numFmtId="175" fontId="2" fillId="0" borderId="21" xfId="0" applyNumberFormat="1" applyFont="1" applyBorder="1" applyAlignment="1">
      <alignment wrapText="1"/>
    </xf>
    <xf numFmtId="175" fontId="2" fillId="0" borderId="20" xfId="58" applyNumberFormat="1" applyFont="1" applyFill="1" applyBorder="1" applyAlignment="1">
      <alignment wrapText="1"/>
    </xf>
    <xf numFmtId="175" fontId="2" fillId="0" borderId="21" xfId="58" applyNumberFormat="1" applyFont="1" applyFill="1" applyBorder="1" applyAlignment="1">
      <alignment wrapText="1"/>
    </xf>
    <xf numFmtId="175" fontId="2" fillId="0" borderId="21" xfId="0" applyNumberFormat="1" applyFont="1" applyBorder="1" applyAlignment="1">
      <alignment horizontal="left" wrapText="1"/>
    </xf>
    <xf numFmtId="175" fontId="2" fillId="0" borderId="20" xfId="58" applyNumberFormat="1" applyFont="1" applyFill="1" applyBorder="1" applyAlignment="1">
      <alignment horizontal="right" wrapText="1"/>
    </xf>
    <xf numFmtId="175" fontId="2" fillId="0" borderId="21" xfId="58" applyNumberFormat="1" applyFont="1" applyFill="1" applyBorder="1" applyAlignment="1">
      <alignment horizontal="right" wrapText="1"/>
    </xf>
    <xf numFmtId="175" fontId="2" fillId="0" borderId="23" xfId="58" applyNumberFormat="1" applyFont="1" applyFill="1" applyBorder="1" applyAlignment="1">
      <alignment wrapText="1"/>
    </xf>
    <xf numFmtId="175" fontId="2" fillId="0" borderId="24" xfId="58" applyNumberFormat="1" applyFont="1" applyFill="1" applyBorder="1" applyAlignment="1">
      <alignment wrapText="1"/>
    </xf>
    <xf numFmtId="0" fontId="3" fillId="26" borderId="0" xfId="0" applyFont="1" applyFill="1" applyAlignment="1">
      <alignment horizontal="centerContinuous" vertical="center" wrapText="1"/>
    </xf>
    <xf numFmtId="0" fontId="3" fillId="26" borderId="0" xfId="0" applyFont="1" applyFill="1" applyAlignment="1">
      <alignment horizontal="centerContinuous" vertical="center"/>
    </xf>
    <xf numFmtId="0" fontId="3" fillId="26" borderId="0" xfId="0" applyFont="1" applyFill="1" applyAlignment="1">
      <alignment horizontal="centerContinuous" wrapText="1"/>
    </xf>
    <xf numFmtId="0" fontId="3" fillId="26" borderId="0" xfId="0" applyFont="1" applyFill="1" applyAlignment="1">
      <alignment horizontal="centerContinuous"/>
    </xf>
    <xf numFmtId="0" fontId="36" fillId="27" borderId="17" xfId="0" applyFont="1" applyFill="1" applyBorder="1" applyAlignment="1">
      <alignment horizontal="centerContinuous" vertical="center"/>
    </xf>
    <xf numFmtId="168" fontId="36" fillId="27" borderId="18" xfId="0" applyNumberFormat="1" applyFont="1" applyFill="1" applyBorder="1" applyAlignment="1">
      <alignment horizontal="centerContinuous" vertical="center" wrapText="1"/>
    </xf>
    <xf numFmtId="168" fontId="36" fillId="27" borderId="19" xfId="0" applyNumberFormat="1" applyFont="1" applyFill="1" applyBorder="1" applyAlignment="1">
      <alignment horizontal="centerContinuous" vertical="center" wrapText="1"/>
    </xf>
    <xf numFmtId="168" fontId="36" fillId="27" borderId="18" xfId="0" applyNumberFormat="1" applyFont="1" applyFill="1" applyBorder="1" applyAlignment="1">
      <alignment horizontal="centerContinuous" vertical="center"/>
    </xf>
    <xf numFmtId="168" fontId="36" fillId="27" borderId="19" xfId="0" applyNumberFormat="1" applyFont="1" applyFill="1" applyBorder="1" applyAlignment="1">
      <alignment horizontal="centerContinuous" vertical="center"/>
    </xf>
    <xf numFmtId="0" fontId="37" fillId="27" borderId="16" xfId="0" applyFont="1" applyFill="1" applyBorder="1" applyAlignment="1">
      <alignment horizontal="centerContinuous" vertical="center" wrapText="1"/>
    </xf>
    <xf numFmtId="0" fontId="34" fillId="0" borderId="0" xfId="0" applyFont="1" applyBorder="1" applyAlignment="1">
      <alignment wrapText="1"/>
    </xf>
    <xf numFmtId="0" fontId="35" fillId="0" borderId="0" xfId="0" applyFont="1" applyBorder="1" applyAlignment="1">
      <alignment wrapText="1"/>
    </xf>
    <xf numFmtId="171" fontId="35" fillId="0" borderId="0" xfId="58" applyNumberFormat="1" applyFont="1" applyFill="1" applyBorder="1" applyAlignment="1">
      <alignment wrapText="1"/>
    </xf>
    <xf numFmtId="171" fontId="35" fillId="0" borderId="0" xfId="58" applyNumberFormat="1" applyFont="1" applyFill="1" applyBorder="1" applyAlignment="1">
      <alignment horizontal="left" vertical="center" wrapText="1"/>
    </xf>
    <xf numFmtId="171" fontId="34" fillId="0" borderId="0" xfId="58" applyNumberFormat="1" applyFont="1" applyFill="1" applyBorder="1" applyAlignment="1">
      <alignment wrapText="1"/>
    </xf>
    <xf numFmtId="0" fontId="34" fillId="0" borderId="0" xfId="0" applyFont="1" applyBorder="1" applyAlignment="1">
      <alignment horizontal="left" wrapText="1"/>
    </xf>
    <xf numFmtId="0" fontId="35" fillId="0" borderId="0" xfId="0" applyFont="1" applyBorder="1" applyAlignment="1">
      <alignment horizontal="left" wrapText="1"/>
    </xf>
    <xf numFmtId="0" fontId="34" fillId="0" borderId="22" xfId="0" applyFont="1" applyBorder="1" applyAlignment="1">
      <alignment wrapText="1"/>
    </xf>
    <xf numFmtId="172" fontId="34" fillId="0" borderId="0" xfId="0" applyNumberFormat="1" applyFont="1" applyBorder="1" applyAlignment="1">
      <alignment wrapText="1"/>
    </xf>
    <xf numFmtId="172" fontId="35" fillId="0" borderId="0" xfId="0" applyNumberFormat="1" applyFont="1" applyBorder="1" applyAlignment="1">
      <alignment wrapText="1"/>
    </xf>
    <xf numFmtId="172" fontId="34" fillId="0" borderId="22" xfId="0" applyNumberFormat="1" applyFont="1" applyBorder="1" applyAlignment="1">
      <alignment wrapText="1"/>
    </xf>
    <xf numFmtId="0" fontId="35" fillId="0" borderId="22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26" borderId="0" xfId="0" applyFont="1" applyFill="1" applyAlignment="1">
      <alignment horizontal="center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68" fontId="36" fillId="27" borderId="28" xfId="0" applyNumberFormat="1" applyFont="1" applyFill="1" applyBorder="1" applyAlignment="1">
      <alignment horizontal="center" vertical="center" wrapText="1"/>
    </xf>
    <xf numFmtId="175" fontId="0" fillId="0" borderId="0" xfId="0" applyNumberFormat="1"/>
    <xf numFmtId="168" fontId="36" fillId="27" borderId="17" xfId="0" applyNumberFormat="1" applyFont="1" applyFill="1" applyBorder="1" applyAlignment="1">
      <alignment horizontal="center" vertical="center" wrapText="1"/>
    </xf>
  </cellXfs>
  <cellStyles count="62"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Entrada" xfId="9" builtinId="20" customBuiltin="1"/>
    <cellStyle name="Incorrecto" xfId="7" builtinId="27" customBuiltin="1"/>
    <cellStyle name="Millares" xfId="58" builtinId="3"/>
    <cellStyle name="Neutral" xfId="8" builtinId="28" customBuiltin="1"/>
    <cellStyle name="Normal" xfId="0" builtinId="0"/>
    <cellStyle name="Normal 3" xfId="59"/>
    <cellStyle name="Notas" xfId="15" builtinId="10" customBuiltin="1"/>
    <cellStyle name="Salida" xfId="10" builtinId="21" customBuiltin="1"/>
    <cellStyle name="SAPBEXaggData" xfId="18"/>
    <cellStyle name="SAPBEXaggDataEmph" xfId="19"/>
    <cellStyle name="SAPBEXaggItem" xfId="20"/>
    <cellStyle name="SAPBEXaggItemX" xfId="21"/>
    <cellStyle name="SAPBEXchaText" xfId="22"/>
    <cellStyle name="SAPBEXexcBad7" xfId="23"/>
    <cellStyle name="SAPBEXexcBad8" xfId="24"/>
    <cellStyle name="SAPBEXexcBad9" xfId="25"/>
    <cellStyle name="SAPBEXexcCritical4" xfId="26"/>
    <cellStyle name="SAPBEXexcCritical5" xfId="27"/>
    <cellStyle name="SAPBEXexcCritical6" xfId="28"/>
    <cellStyle name="SAPBEXexcGood1" xfId="29"/>
    <cellStyle name="SAPBEXexcGood2" xfId="30"/>
    <cellStyle name="SAPBEXexcGood3" xfId="31"/>
    <cellStyle name="SAPBEXfilterDrill" xfId="32"/>
    <cellStyle name="SAPBEXfilterItem" xfId="33"/>
    <cellStyle name="SAPBEXfilterText" xfId="34"/>
    <cellStyle name="SAPBEXformats" xfId="35"/>
    <cellStyle name="SAPBEXheaderItem" xfId="36"/>
    <cellStyle name="SAPBEXheaderItem 2" xfId="60"/>
    <cellStyle name="SAPBEXheaderText" xfId="37"/>
    <cellStyle name="SAPBEXheaderText 2" xfId="61"/>
    <cellStyle name="SAPBEXHLevel0" xfId="38"/>
    <cellStyle name="SAPBEXHLevel0X" xfId="39"/>
    <cellStyle name="SAPBEXHLevel1" xfId="40"/>
    <cellStyle name="SAPBEXHLevel1X" xfId="41"/>
    <cellStyle name="SAPBEXHLevel2" xfId="42"/>
    <cellStyle name="SAPBEXHLevel2X" xfId="43"/>
    <cellStyle name="SAPBEXHLevel3" xfId="44"/>
    <cellStyle name="SAPBEXHLevel3X" xfId="45"/>
    <cellStyle name="SAPBEXinputData" xfId="46"/>
    <cellStyle name="SAPBEXresData" xfId="47"/>
    <cellStyle name="SAPBEXresDataEmph" xfId="48"/>
    <cellStyle name="SAPBEXresItem" xfId="49"/>
    <cellStyle name="SAPBEXresItemX" xfId="50"/>
    <cellStyle name="SAPBEXstdData" xfId="51"/>
    <cellStyle name="SAPBEXstdDataEmph" xfId="52"/>
    <cellStyle name="SAPBEXstdItem" xfId="53"/>
    <cellStyle name="SAPBEXstdItemX" xfId="54"/>
    <cellStyle name="SAPBEXtitle" xfId="55"/>
    <cellStyle name="SAPBEXundefined" xfId="56"/>
    <cellStyle name="Sheet Title" xfId="57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2" name="BExGNTTP1JT5XUU86O2TJYM5MBET" hidden="1">
          <a:extLst>
            <a:ext uri="{FF2B5EF4-FFF2-40B4-BE49-F238E27FC236}">
              <a16:creationId xmlns:a16="http://schemas.microsoft.com/office/drawing/2014/main" xmlns="" id="{BDACE00D-D84D-4B4C-B87E-56E1D0A83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3" name="BEx3OCY523CMXS82QEU905BJNG7A" descr="infofield_prev.gif" hidden="1">
          <a:extLst>
            <a:ext uri="{FF2B5EF4-FFF2-40B4-BE49-F238E27FC236}">
              <a16:creationId xmlns:a16="http://schemas.microsoft.com/office/drawing/2014/main" xmlns="" id="{646D20D4-9B6A-4682-9CFF-EF638773A35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4083050</xdr:colOff>
      <xdr:row>0</xdr:row>
      <xdr:rowOff>0</xdr:rowOff>
    </xdr:to>
    <xdr:pic macro="[1]!DesignIconClicked">
      <xdr:nvPicPr>
        <xdr:cNvPr id="4" name="BExEWBMTDQQ2M8UDDGTQ4NA548AX" descr="infofield_prev.gif" hidden="1">
          <a:extLst>
            <a:ext uri="{FF2B5EF4-FFF2-40B4-BE49-F238E27FC236}">
              <a16:creationId xmlns:a16="http://schemas.microsoft.com/office/drawing/2014/main" xmlns="" id="{F6CAA9DF-F0DF-42F5-A4C7-2223A0FC0F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1475" y="0"/>
          <a:ext cx="3844925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5" name="BEx1SDD5LP38CAGC8DJ9E1OIRQCU" descr="infofield_prev.gif" hidden="1">
          <a:extLst>
            <a:ext uri="{FF2B5EF4-FFF2-40B4-BE49-F238E27FC236}">
              <a16:creationId xmlns:a16="http://schemas.microsoft.com/office/drawing/2014/main" xmlns="" id="{2EB9D301-0846-434A-8AE0-4D05AE7BEA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1282700</xdr:colOff>
      <xdr:row>0</xdr:row>
      <xdr:rowOff>0</xdr:rowOff>
    </xdr:to>
    <xdr:pic macro="[1]!DesignIconClicked">
      <xdr:nvPicPr>
        <xdr:cNvPr id="6" name="BExIT6494J6QPOBAY5KXPD6XMYD2" descr="infofield_prev.gif" hidden="1">
          <a:extLst>
            <a:ext uri="{FF2B5EF4-FFF2-40B4-BE49-F238E27FC236}">
              <a16:creationId xmlns:a16="http://schemas.microsoft.com/office/drawing/2014/main" xmlns="" id="{4502D2C5-A537-4EBC-AE7A-C89FDE47D3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19575" y="0"/>
          <a:ext cx="1282700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7" name="BExMQQJ245WT4VB5OXEDH8H8R5E9" hidden="1">
          <a:extLst>
            <a:ext uri="{FF2B5EF4-FFF2-40B4-BE49-F238E27FC236}">
              <a16:creationId xmlns:a16="http://schemas.microsoft.com/office/drawing/2014/main" xmlns="" id="{0FC998BA-B3A5-462E-8B5D-715FCD94A3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8" name="BExEZ3A5PLVQL3R2GXZOL0XPQJ8P" hidden="1">
          <a:extLst>
            <a:ext uri="{FF2B5EF4-FFF2-40B4-BE49-F238E27FC236}">
              <a16:creationId xmlns:a16="http://schemas.microsoft.com/office/drawing/2014/main" xmlns="" id="{6C8C6C43-8291-47B3-8504-8EA60D3741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0</xdr:row>
      <xdr:rowOff>0</xdr:rowOff>
    </xdr:from>
    <xdr:to>
      <xdr:col>4</xdr:col>
      <xdr:colOff>1235075</xdr:colOff>
      <xdr:row>0</xdr:row>
      <xdr:rowOff>0</xdr:rowOff>
    </xdr:to>
    <xdr:pic macro="[1]!DesignIconClicked">
      <xdr:nvPicPr>
        <xdr:cNvPr id="10" name="BExMBES94Z07UQJOG4X98LHGRQ3Z" hidden="1">
          <a:extLst>
            <a:ext uri="{FF2B5EF4-FFF2-40B4-BE49-F238E27FC236}">
              <a16:creationId xmlns:a16="http://schemas.microsoft.com/office/drawing/2014/main" xmlns="" id="{7CC0D2D9-07D9-41E0-9698-C144519D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4975" y="0"/>
          <a:ext cx="1235075" cy="0"/>
        </a:xfrm>
        <a:prstGeom prst="rect">
          <a:avLst/>
        </a:prstGeom>
      </xdr:spPr>
    </xdr:pic>
    <xdr:clientData/>
  </xdr:twoCellAnchor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pic macro="[1]!DesignIconClicked">
      <xdr:nvPicPr>
        <xdr:cNvPr id="11" name="BExKH71CU6FZD3JDV5L5SFHANPRL" hidden="1">
          <a:extLst>
            <a:ext uri="{FF2B5EF4-FFF2-40B4-BE49-F238E27FC236}">
              <a16:creationId xmlns:a16="http://schemas.microsoft.com/office/drawing/2014/main" xmlns="" id="{DEA33524-DA3A-4E8A-8A20-1BB20922C7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62750" y="0"/>
          <a:ext cx="19685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0</xdr:rowOff>
    </xdr:to>
    <xdr:pic macro="[1]!DesignIconClicked">
      <xdr:nvPicPr>
        <xdr:cNvPr id="12" name="BExQDU7WXPJYSMBER3C7WEQ99KFY" hidden="1">
          <a:extLst>
            <a:ext uri="{FF2B5EF4-FFF2-40B4-BE49-F238E27FC236}">
              <a16:creationId xmlns:a16="http://schemas.microsoft.com/office/drawing/2014/main" xmlns="" id="{BB10F467-8DCA-46C1-9D5F-D3E8841EEA4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3835400</xdr:colOff>
      <xdr:row>0</xdr:row>
      <xdr:rowOff>0</xdr:rowOff>
    </xdr:to>
    <xdr:pic macro="[1]!DesignIconClicked">
      <xdr:nvPicPr>
        <xdr:cNvPr id="13" name="BExMGFCTXFTSK322JFOYO8VZ6I70" hidden="1">
          <a:extLst>
            <a:ext uri="{FF2B5EF4-FFF2-40B4-BE49-F238E27FC236}">
              <a16:creationId xmlns:a16="http://schemas.microsoft.com/office/drawing/2014/main" xmlns="" id="{91856DEF-C4B6-4070-A9FD-6D375505B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3835400" cy="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pic macro="[1]!DesignIconClicked">
      <xdr:nvPicPr>
        <xdr:cNvPr id="14" name="BExOIGO2O9HUZV8IZVT2OSZZGLL9" hidden="1">
          <a:extLst>
            <a:ext uri="{FF2B5EF4-FFF2-40B4-BE49-F238E27FC236}">
              <a16:creationId xmlns:a16="http://schemas.microsoft.com/office/drawing/2014/main" xmlns="" id="{096A5029-B31A-4C2E-BA47-F8CE1CE0EFF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19575" y="0"/>
          <a:ext cx="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5" name="BExS50FBQ2591R3KFHM5SREHYMNJ" hidden="1">
          <a:extLst>
            <a:ext uri="{FF2B5EF4-FFF2-40B4-BE49-F238E27FC236}">
              <a16:creationId xmlns:a16="http://schemas.microsoft.com/office/drawing/2014/main" xmlns="" id="{DB44B2C4-92D8-4AF1-BB5B-E82922ADCC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25825" y="0"/>
          <a:ext cx="596900" cy="0"/>
        </a:xfrm>
        <a:prstGeom prst="rect">
          <a:avLst/>
        </a:prstGeom>
      </xdr:spPr>
    </xdr:pic>
    <xdr:clientData/>
  </xdr:twoCellAnchor>
  <xdr:twoCellAnchor>
    <xdr:from>
      <xdr:col>11</xdr:col>
      <xdr:colOff>0</xdr:colOff>
      <xdr:row>0</xdr:row>
      <xdr:rowOff>0</xdr:rowOff>
    </xdr:from>
    <xdr:to>
      <xdr:col>11</xdr:col>
      <xdr:colOff>0</xdr:colOff>
      <xdr:row>0</xdr:row>
      <xdr:rowOff>0</xdr:rowOff>
    </xdr:to>
    <xdr:pic macro="[1]!DesignIconClicked">
      <xdr:nvPicPr>
        <xdr:cNvPr id="16" name="BExUC73RIFQLJQ8G52NTQ3QJATRS" hidden="1">
          <a:extLst>
            <a:ext uri="{FF2B5EF4-FFF2-40B4-BE49-F238E27FC236}">
              <a16:creationId xmlns:a16="http://schemas.microsoft.com/office/drawing/2014/main" xmlns="" id="{C7FA28FB-EF80-40F6-BFC8-49813AEB1C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35425" y="0"/>
          <a:ext cx="596900" cy="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234950</xdr:colOff>
      <xdr:row>0</xdr:row>
      <xdr:rowOff>149225</xdr:rowOff>
    </xdr:to>
    <xdr:pic macro="[1]!DesignIconClicked">
      <xdr:nvPicPr>
        <xdr:cNvPr id="18" name="BExMNKHUEMSV6JAEFXXWTKLUTR5E" hidden="1">
          <a:extLst>
            <a:ext uri="{FF2B5EF4-FFF2-40B4-BE49-F238E27FC236}">
              <a16:creationId xmlns:a16="http://schemas.microsoft.com/office/drawing/2014/main" xmlns="" id="{3F45D195-D0C1-4126-8D5B-7267368D3D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234950" cy="14922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2206625</xdr:colOff>
      <xdr:row>0</xdr:row>
      <xdr:rowOff>149225</xdr:rowOff>
    </xdr:to>
    <xdr:pic macro="[1]!DesignIconClicked">
      <xdr:nvPicPr>
        <xdr:cNvPr id="20" name="BExIN5VX24DTS5MTORSADLE4B6BJ" hidden="1">
          <a:extLst>
            <a:ext uri="{FF2B5EF4-FFF2-40B4-BE49-F238E27FC236}">
              <a16:creationId xmlns:a16="http://schemas.microsoft.com/office/drawing/2014/main" xmlns="" id="{5FADD7DC-9744-42E5-896A-2E6E9B0402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0"/>
          <a:ext cx="2206625" cy="149225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0</xdr:rowOff>
    </xdr:from>
    <xdr:to>
      <xdr:col>3</xdr:col>
      <xdr:colOff>1120775</xdr:colOff>
      <xdr:row>0</xdr:row>
      <xdr:rowOff>149225</xdr:rowOff>
    </xdr:to>
    <xdr:pic macro="[1]!DesignIconClicked">
      <xdr:nvPicPr>
        <xdr:cNvPr id="22" name="BExIQLIF1ESZ453BKSJ7Q7TXOWRR" hidden="1">
          <a:extLst>
            <a:ext uri="{FF2B5EF4-FFF2-40B4-BE49-F238E27FC236}">
              <a16:creationId xmlns:a16="http://schemas.microsoft.com/office/drawing/2014/main" xmlns="" id="{87447CB8-F3FD-4E36-9A9D-C5FCEBD7810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00" y="0"/>
          <a:ext cx="1120775" cy="149225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0</xdr:row>
      <xdr:rowOff>0</xdr:rowOff>
    </xdr:from>
    <xdr:to>
      <xdr:col>5</xdr:col>
      <xdr:colOff>196850</xdr:colOff>
      <xdr:row>0</xdr:row>
      <xdr:rowOff>149225</xdr:rowOff>
    </xdr:to>
    <xdr:pic macro="[1]!DesignIconClicked">
      <xdr:nvPicPr>
        <xdr:cNvPr id="24" name="BEx98KDMCTMUIL9BZZ0DY6K25P1W" hidden="1">
          <a:extLst>
            <a:ext uri="{FF2B5EF4-FFF2-40B4-BE49-F238E27FC236}">
              <a16:creationId xmlns:a16="http://schemas.microsoft.com/office/drawing/2014/main" xmlns="" id="{54A7BC9C-DE8A-4D89-A706-F8441320562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0" y="0"/>
          <a:ext cx="196850" cy="149225"/>
        </a:xfrm>
        <a:prstGeom prst="rect">
          <a:avLst/>
        </a:prstGeom>
      </xdr:spPr>
    </xdr:pic>
    <xdr:clientData/>
  </xdr:twoCellAnchor>
  <xdr:twoCellAnchor editAs="oneCell">
    <xdr:from>
      <xdr:col>2</xdr:col>
      <xdr:colOff>273844</xdr:colOff>
      <xdr:row>2</xdr:row>
      <xdr:rowOff>59531</xdr:rowOff>
    </xdr:from>
    <xdr:to>
      <xdr:col>2</xdr:col>
      <xdr:colOff>778669</xdr:colOff>
      <xdr:row>6</xdr:row>
      <xdr:rowOff>68716</xdr:rowOff>
    </xdr:to>
    <xdr:pic>
      <xdr:nvPicPr>
        <xdr:cNvPr id="23" name="2 Imagen">
          <a:extLst>
            <a:ext uri="{FF2B5EF4-FFF2-40B4-BE49-F238E27FC236}">
              <a16:creationId xmlns:a16="http://schemas.microsoft.com/office/drawing/2014/main" xmlns="" id="{BA0588CB-C6C3-4444-BBB8-37A21FDDF6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319" y="383381"/>
          <a:ext cx="504825" cy="637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1366044</xdr:colOff>
      <xdr:row>22</xdr:row>
      <xdr:rowOff>44450</xdr:rowOff>
    </xdr:to>
    <xdr:pic macro="[1]!DesignIconClicked">
      <xdr:nvPicPr>
        <xdr:cNvPr id="3" name="BExY5D4GBM2HQQXYZRYURCPROL94" hidden="1">
          <a:extLst>
            <a:ext uri="{FF2B5EF4-FFF2-40B4-BE49-F238E27FC236}">
              <a16:creationId xmlns:a16="http://schemas.microsoft.com/office/drawing/2014/main" xmlns="" id="{550CED07-5413-4F54-8FBD-BF296D5C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283325" cy="371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1420812</xdr:colOff>
      <xdr:row>35</xdr:row>
      <xdr:rowOff>144462</xdr:rowOff>
    </xdr:to>
    <xdr:pic macro="[1]!DesignIconClicked">
      <xdr:nvPicPr>
        <xdr:cNvPr id="3" name="BExQ8OENSVHS120O1IJQQHZY3P7C" hidden="1">
          <a:extLst>
            <a:ext uri="{FF2B5EF4-FFF2-40B4-BE49-F238E27FC236}">
              <a16:creationId xmlns:a16="http://schemas.microsoft.com/office/drawing/2014/main" xmlns="" id="{22774382-FDE4-49D7-B723-BB19ECC1C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445250" cy="597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Common%20Files/SAP%20Shared/BW/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</sheetNames>
    <definedNames>
      <definedName name="BexGetCellData"/>
      <definedName name="DesignIconClicked"/>
    </defined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6"/>
  <sheetViews>
    <sheetView showGridLines="0" tabSelected="1" topLeftCell="A43" zoomScaleNormal="100" workbookViewId="0">
      <selection activeCell="F8" sqref="F8:I57"/>
    </sheetView>
  </sheetViews>
  <sheetFormatPr baseColWidth="10" defaultColWidth="9.140625" defaultRowHeight="12.75" x14ac:dyDescent="0.2"/>
  <cols>
    <col min="1" max="1" width="1.85546875" customWidth="1"/>
    <col min="2" max="2" width="3.7109375" customWidth="1"/>
    <col min="3" max="3" width="33.28515625" style="20" customWidth="1"/>
    <col min="4" max="4" width="17" style="20" bestFit="1" customWidth="1"/>
    <col min="5" max="5" width="17" style="21" bestFit="1" customWidth="1"/>
    <col min="6" max="6" width="3.140625" style="21" customWidth="1"/>
    <col min="7" max="7" width="32.42578125" style="20" customWidth="1"/>
    <col min="8" max="9" width="17.5703125" bestFit="1" customWidth="1"/>
    <col min="10" max="10" width="17.42578125" hidden="1" customWidth="1"/>
    <col min="11" max="11" width="0" hidden="1" customWidth="1"/>
    <col min="13" max="13" width="15.85546875" bestFit="1" customWidth="1"/>
  </cols>
  <sheetData>
    <row r="1" spans="2:9" s="2" customFormat="1" x14ac:dyDescent="0.2">
      <c r="B1" s="1"/>
      <c r="C1" s="15"/>
      <c r="D1" s="15"/>
      <c r="E1" s="16"/>
      <c r="F1" s="16"/>
      <c r="G1" s="17"/>
      <c r="H1" s="3"/>
    </row>
    <row r="2" spans="2:9" s="2" customFormat="1" x14ac:dyDescent="0.2">
      <c r="B2" s="1"/>
      <c r="C2" s="15"/>
      <c r="D2" s="15"/>
      <c r="E2" s="18"/>
      <c r="F2" s="18"/>
      <c r="G2" s="17"/>
      <c r="H2" s="3"/>
    </row>
    <row r="3" spans="2:9" ht="15.75" x14ac:dyDescent="0.25">
      <c r="B3" s="12" t="s">
        <v>1</v>
      </c>
      <c r="C3" s="19"/>
      <c r="D3" s="19"/>
      <c r="E3" s="19"/>
      <c r="F3" s="19"/>
      <c r="G3" s="19"/>
      <c r="H3" s="12"/>
      <c r="I3" s="12"/>
    </row>
    <row r="4" spans="2:9" x14ac:dyDescent="0.2">
      <c r="B4" s="13" t="s">
        <v>2</v>
      </c>
      <c r="C4" s="100"/>
      <c r="D4" s="100"/>
      <c r="E4" s="100"/>
      <c r="F4" s="100"/>
      <c r="G4" s="100"/>
      <c r="H4" s="101"/>
      <c r="I4" s="101"/>
    </row>
    <row r="5" spans="2:9" x14ac:dyDescent="0.2">
      <c r="B5" s="13" t="s">
        <v>65</v>
      </c>
      <c r="C5" s="100"/>
      <c r="D5" s="100"/>
      <c r="E5" s="100"/>
      <c r="F5" s="100"/>
      <c r="G5" s="100"/>
      <c r="H5" s="101"/>
      <c r="I5" s="101"/>
    </row>
    <row r="6" spans="2:9" ht="8.25" customHeight="1" x14ac:dyDescent="0.2">
      <c r="B6" s="14"/>
      <c r="C6" s="102"/>
      <c r="D6" s="102"/>
      <c r="E6" s="102"/>
      <c r="F6" s="102"/>
      <c r="G6" s="102"/>
      <c r="H6" s="103"/>
      <c r="I6" s="103"/>
    </row>
    <row r="7" spans="2:9" ht="13.5" thickBot="1" x14ac:dyDescent="0.25">
      <c r="B7" s="123" t="s">
        <v>3</v>
      </c>
      <c r="C7" s="123"/>
      <c r="D7" s="123"/>
      <c r="E7" s="123"/>
      <c r="F7" s="123"/>
      <c r="G7" s="123"/>
      <c r="H7" s="123"/>
      <c r="I7" s="123"/>
    </row>
    <row r="8" spans="2:9" ht="13.5" thickBot="1" x14ac:dyDescent="0.25">
      <c r="B8" s="104" t="s">
        <v>66</v>
      </c>
      <c r="C8" s="109"/>
      <c r="D8" s="105">
        <v>2024</v>
      </c>
      <c r="E8" s="106">
        <v>2023</v>
      </c>
      <c r="F8" s="129" t="s">
        <v>61</v>
      </c>
      <c r="G8" s="127"/>
      <c r="H8" s="107">
        <v>2024</v>
      </c>
      <c r="I8" s="108">
        <v>2023</v>
      </c>
    </row>
    <row r="9" spans="2:9" x14ac:dyDescent="0.2">
      <c r="B9" s="73"/>
      <c r="C9" s="58"/>
      <c r="D9" s="74"/>
      <c r="E9" s="75"/>
      <c r="F9" s="57"/>
      <c r="G9" s="58"/>
      <c r="H9" s="59"/>
      <c r="I9" s="60"/>
    </row>
    <row r="10" spans="2:9" x14ac:dyDescent="0.2">
      <c r="B10" s="23"/>
      <c r="C10" s="51"/>
      <c r="D10" s="24"/>
      <c r="E10" s="25"/>
      <c r="F10" s="61"/>
      <c r="G10" s="52"/>
      <c r="H10" s="26"/>
      <c r="I10" s="27"/>
    </row>
    <row r="11" spans="2:9" x14ac:dyDescent="0.2">
      <c r="B11" s="28"/>
      <c r="C11" s="110" t="s">
        <v>4</v>
      </c>
      <c r="D11" s="29"/>
      <c r="E11" s="30"/>
      <c r="F11" s="62"/>
      <c r="G11" s="110" t="s">
        <v>25</v>
      </c>
      <c r="H11" s="31"/>
      <c r="I11" s="32"/>
    </row>
    <row r="12" spans="2:9" ht="24" x14ac:dyDescent="0.2">
      <c r="B12" s="28"/>
      <c r="C12" s="111" t="s">
        <v>5</v>
      </c>
      <c r="D12" s="84">
        <v>2487939016.2600002</v>
      </c>
      <c r="E12" s="85">
        <v>2697592194.3099999</v>
      </c>
      <c r="F12" s="63"/>
      <c r="G12" s="111" t="s">
        <v>26</v>
      </c>
      <c r="H12" s="77">
        <v>3536635349.5599999</v>
      </c>
      <c r="I12" s="78">
        <v>4289743046.9499998</v>
      </c>
    </row>
    <row r="13" spans="2:9" ht="24" x14ac:dyDescent="0.2">
      <c r="B13" s="28"/>
      <c r="C13" s="111" t="s">
        <v>6</v>
      </c>
      <c r="D13" s="84">
        <v>2993813274.4400001</v>
      </c>
      <c r="E13" s="85">
        <v>1332014663.8499999</v>
      </c>
      <c r="F13" s="63"/>
      <c r="G13" s="111" t="s">
        <v>27</v>
      </c>
      <c r="H13" s="77">
        <v>2150000000</v>
      </c>
      <c r="I13" s="78">
        <v>233333340</v>
      </c>
    </row>
    <row r="14" spans="2:9" ht="24" x14ac:dyDescent="0.2">
      <c r="B14" s="28"/>
      <c r="C14" s="112" t="s">
        <v>7</v>
      </c>
      <c r="D14" s="84">
        <v>296226142.85000002</v>
      </c>
      <c r="E14" s="85">
        <v>366264146.16000003</v>
      </c>
      <c r="F14" s="63"/>
      <c r="G14" s="111" t="s">
        <v>28</v>
      </c>
      <c r="H14" s="77">
        <v>142293942.28999999</v>
      </c>
      <c r="I14" s="78">
        <v>127482353.45</v>
      </c>
    </row>
    <row r="15" spans="2:9" x14ac:dyDescent="0.2">
      <c r="B15" s="28"/>
      <c r="C15" s="112" t="s">
        <v>8</v>
      </c>
      <c r="D15" s="84">
        <v>0</v>
      </c>
      <c r="E15" s="85">
        <v>0</v>
      </c>
      <c r="F15" s="63"/>
      <c r="G15" s="111" t="s">
        <v>29</v>
      </c>
      <c r="H15" s="77">
        <v>0</v>
      </c>
      <c r="I15" s="78">
        <v>0</v>
      </c>
    </row>
    <row r="16" spans="2:9" x14ac:dyDescent="0.2">
      <c r="B16" s="35"/>
      <c r="C16" s="113" t="s">
        <v>9</v>
      </c>
      <c r="D16" s="84">
        <v>486820.21</v>
      </c>
      <c r="E16" s="85">
        <v>486820.21</v>
      </c>
      <c r="F16" s="63"/>
      <c r="G16" s="111" t="s">
        <v>30</v>
      </c>
      <c r="H16" s="77">
        <v>0</v>
      </c>
      <c r="I16" s="78">
        <v>0</v>
      </c>
    </row>
    <row r="17" spans="2:13" ht="36" x14ac:dyDescent="0.2">
      <c r="B17" s="36"/>
      <c r="C17" s="113" t="s">
        <v>10</v>
      </c>
      <c r="D17" s="84">
        <v>0</v>
      </c>
      <c r="E17" s="85">
        <v>0</v>
      </c>
      <c r="F17" s="63"/>
      <c r="G17" s="111" t="s">
        <v>31</v>
      </c>
      <c r="H17" s="77">
        <v>224453608.03</v>
      </c>
      <c r="I17" s="78">
        <v>223340013.91</v>
      </c>
    </row>
    <row r="18" spans="2:13" x14ac:dyDescent="0.2">
      <c r="B18" s="23"/>
      <c r="C18" s="112" t="s">
        <v>11</v>
      </c>
      <c r="D18" s="84">
        <v>0</v>
      </c>
      <c r="E18" s="85">
        <v>0</v>
      </c>
      <c r="F18" s="64"/>
      <c r="G18" s="111" t="s">
        <v>32</v>
      </c>
      <c r="H18" s="77">
        <v>0</v>
      </c>
      <c r="I18" s="78">
        <v>0</v>
      </c>
    </row>
    <row r="19" spans="2:13" x14ac:dyDescent="0.2">
      <c r="B19" s="23"/>
      <c r="C19" s="112" t="s">
        <v>12</v>
      </c>
      <c r="D19" s="91"/>
      <c r="E19" s="92"/>
      <c r="F19" s="65"/>
      <c r="G19" s="111" t="s">
        <v>33</v>
      </c>
      <c r="H19" s="77">
        <v>2297840668.1900001</v>
      </c>
      <c r="I19" s="78">
        <v>2255719638.2600002</v>
      </c>
    </row>
    <row r="20" spans="2:13" x14ac:dyDescent="0.2">
      <c r="B20" s="28"/>
      <c r="C20" s="114" t="s">
        <v>13</v>
      </c>
      <c r="D20" s="93">
        <v>5778465253.7600002</v>
      </c>
      <c r="E20" s="94">
        <v>4396357824.5299997</v>
      </c>
      <c r="F20" s="66"/>
      <c r="G20" s="116" t="s">
        <v>12</v>
      </c>
      <c r="H20" s="79"/>
      <c r="I20" s="80"/>
    </row>
    <row r="21" spans="2:13" x14ac:dyDescent="0.2">
      <c r="B21" s="28"/>
      <c r="C21" s="110" t="s">
        <v>12</v>
      </c>
      <c r="D21" s="91"/>
      <c r="E21" s="92"/>
      <c r="F21" s="65"/>
      <c r="G21" s="115" t="s">
        <v>34</v>
      </c>
      <c r="H21" s="79">
        <f>SUM(H12:H20)</f>
        <v>8351223568.0699997</v>
      </c>
      <c r="I21" s="80">
        <f>SUM(I12:I20)</f>
        <v>7129618392.5699997</v>
      </c>
    </row>
    <row r="22" spans="2:13" x14ac:dyDescent="0.2">
      <c r="B22" s="23"/>
      <c r="C22" s="110" t="s">
        <v>14</v>
      </c>
      <c r="D22" s="91"/>
      <c r="E22" s="95"/>
      <c r="F22" s="67"/>
      <c r="G22" s="110" t="s">
        <v>12</v>
      </c>
      <c r="H22" s="81"/>
      <c r="I22" s="78"/>
    </row>
    <row r="23" spans="2:13" ht="24" x14ac:dyDescent="0.2">
      <c r="B23" s="38"/>
      <c r="C23" s="111" t="s">
        <v>15</v>
      </c>
      <c r="D23" s="84">
        <v>28445186349.77</v>
      </c>
      <c r="E23" s="85">
        <v>29985063111.560001</v>
      </c>
      <c r="F23" s="63"/>
      <c r="G23" s="110" t="s">
        <v>35</v>
      </c>
      <c r="H23" s="77"/>
      <c r="I23" s="78"/>
      <c r="M23" s="128"/>
    </row>
    <row r="24" spans="2:13" ht="24" x14ac:dyDescent="0.2">
      <c r="B24" s="38"/>
      <c r="C24" s="111" t="s">
        <v>16</v>
      </c>
      <c r="D24" s="84">
        <v>180010314.5</v>
      </c>
      <c r="E24" s="85">
        <v>180010314.5</v>
      </c>
      <c r="F24" s="63"/>
      <c r="G24" s="111" t="s">
        <v>36</v>
      </c>
      <c r="H24" s="77">
        <v>0</v>
      </c>
      <c r="I24" s="78">
        <v>0</v>
      </c>
    </row>
    <row r="25" spans="2:13" ht="36" x14ac:dyDescent="0.2">
      <c r="B25" s="38"/>
      <c r="C25" s="111" t="s">
        <v>17</v>
      </c>
      <c r="D25" s="84">
        <v>51853271638.519997</v>
      </c>
      <c r="E25" s="85">
        <v>39321007144.290001</v>
      </c>
      <c r="F25" s="63"/>
      <c r="G25" s="116" t="s">
        <v>37</v>
      </c>
      <c r="H25" s="77">
        <v>0</v>
      </c>
      <c r="I25" s="78">
        <v>0</v>
      </c>
    </row>
    <row r="26" spans="2:13" x14ac:dyDescent="0.2">
      <c r="B26" s="28"/>
      <c r="C26" s="111" t="s">
        <v>18</v>
      </c>
      <c r="D26" s="84">
        <v>4859071678.5</v>
      </c>
      <c r="E26" s="85">
        <v>4437570170.1599998</v>
      </c>
      <c r="F26" s="63"/>
      <c r="G26" s="116" t="s">
        <v>38</v>
      </c>
      <c r="H26" s="77">
        <v>19167313156.52</v>
      </c>
      <c r="I26" s="78">
        <v>19341156021.330002</v>
      </c>
    </row>
    <row r="27" spans="2:13" x14ac:dyDescent="0.2">
      <c r="B27" s="36"/>
      <c r="C27" s="111" t="s">
        <v>19</v>
      </c>
      <c r="D27" s="84">
        <v>184795750.15000001</v>
      </c>
      <c r="E27" s="85">
        <v>176996568.83000001</v>
      </c>
      <c r="F27" s="63"/>
      <c r="G27" s="116" t="s">
        <v>39</v>
      </c>
      <c r="H27" s="77">
        <v>0</v>
      </c>
      <c r="I27" s="78">
        <v>0</v>
      </c>
    </row>
    <row r="28" spans="2:13" ht="36" x14ac:dyDescent="0.2">
      <c r="B28" s="38"/>
      <c r="C28" s="111" t="s">
        <v>20</v>
      </c>
      <c r="D28" s="84">
        <v>-1788688826.5999999</v>
      </c>
      <c r="E28" s="85">
        <v>-1159135562.1900001</v>
      </c>
      <c r="F28" s="68"/>
      <c r="G28" s="116" t="s">
        <v>40</v>
      </c>
      <c r="H28" s="77">
        <v>0</v>
      </c>
      <c r="I28" s="78">
        <v>0</v>
      </c>
    </row>
    <row r="29" spans="2:13" x14ac:dyDescent="0.2">
      <c r="B29" s="28"/>
      <c r="C29" s="111" t="s">
        <v>21</v>
      </c>
      <c r="D29" s="84">
        <v>32457644.670000002</v>
      </c>
      <c r="E29" s="85">
        <v>32457644.670000002</v>
      </c>
      <c r="F29" s="63"/>
      <c r="G29" s="116" t="s">
        <v>41</v>
      </c>
      <c r="H29" s="77">
        <v>0</v>
      </c>
      <c r="I29" s="78">
        <v>0</v>
      </c>
    </row>
    <row r="30" spans="2:13" ht="36" x14ac:dyDescent="0.2">
      <c r="B30" s="38"/>
      <c r="C30" s="111" t="s">
        <v>22</v>
      </c>
      <c r="D30" s="84">
        <v>0</v>
      </c>
      <c r="E30" s="85">
        <v>0</v>
      </c>
      <c r="F30" s="63"/>
      <c r="G30" s="116" t="s">
        <v>12</v>
      </c>
      <c r="H30" s="77"/>
      <c r="I30" s="78"/>
    </row>
    <row r="31" spans="2:13" x14ac:dyDescent="0.2">
      <c r="B31" s="38"/>
      <c r="C31" s="111" t="s">
        <v>23</v>
      </c>
      <c r="D31" s="84">
        <v>0</v>
      </c>
      <c r="E31" s="85">
        <v>0</v>
      </c>
      <c r="F31" s="63"/>
      <c r="G31" s="116" t="s">
        <v>12</v>
      </c>
      <c r="H31" s="79"/>
      <c r="I31" s="80"/>
    </row>
    <row r="32" spans="2:13" ht="12.75" customHeight="1" x14ac:dyDescent="0.2">
      <c r="B32" s="23"/>
      <c r="C32" s="111" t="s">
        <v>12</v>
      </c>
      <c r="D32" s="91"/>
      <c r="E32" s="92"/>
      <c r="F32" s="65"/>
      <c r="G32" s="117" t="s">
        <v>42</v>
      </c>
      <c r="H32" s="79">
        <f>SUM(H24:H31)</f>
        <v>19167313156.52</v>
      </c>
      <c r="I32" s="80">
        <f>SUM(I24:I31)</f>
        <v>19341156021.330002</v>
      </c>
    </row>
    <row r="33" spans="2:9" x14ac:dyDescent="0.2">
      <c r="B33" s="23"/>
      <c r="C33" s="115" t="s">
        <v>24</v>
      </c>
      <c r="D33" s="96">
        <f>SUM(D23:D32)</f>
        <v>83766104549.509979</v>
      </c>
      <c r="E33" s="97">
        <f>SUM(E23:E32)</f>
        <v>72973969391.820007</v>
      </c>
      <c r="F33" s="66"/>
      <c r="G33" s="117" t="s">
        <v>12</v>
      </c>
      <c r="H33" s="82"/>
      <c r="I33" s="83"/>
    </row>
    <row r="34" spans="2:9" ht="24" customHeight="1" thickBot="1" x14ac:dyDescent="0.25">
      <c r="B34" s="23"/>
      <c r="C34" s="115" t="s">
        <v>60</v>
      </c>
      <c r="D34" s="98">
        <f>+D20+D33</f>
        <v>89544569803.269974</v>
      </c>
      <c r="E34" s="99">
        <f>+E20+E33</f>
        <v>77370327216.350006</v>
      </c>
      <c r="F34" s="69"/>
      <c r="G34" s="118" t="s">
        <v>43</v>
      </c>
      <c r="H34" s="79">
        <f>+H32+H21</f>
        <v>27518536724.59</v>
      </c>
      <c r="I34" s="80">
        <f>+I32+I21</f>
        <v>26470774413.900002</v>
      </c>
    </row>
    <row r="35" spans="2:9" ht="13.5" thickTop="1" x14ac:dyDescent="0.2">
      <c r="B35" s="23"/>
      <c r="C35" s="53"/>
      <c r="D35" s="39"/>
      <c r="E35" s="37"/>
      <c r="F35" s="66"/>
      <c r="G35" s="111" t="s">
        <v>12</v>
      </c>
      <c r="H35" s="77"/>
      <c r="I35" s="78"/>
    </row>
    <row r="36" spans="2:9" x14ac:dyDescent="0.2">
      <c r="B36" s="23"/>
      <c r="C36" s="55" t="s">
        <v>12</v>
      </c>
      <c r="D36" s="40"/>
      <c r="E36" s="41"/>
      <c r="F36" s="70"/>
      <c r="G36" s="118" t="s">
        <v>44</v>
      </c>
      <c r="H36" s="77"/>
      <c r="I36" s="78"/>
    </row>
    <row r="37" spans="2:9" ht="24" x14ac:dyDescent="0.2">
      <c r="B37" s="23"/>
      <c r="C37" s="55" t="s">
        <v>12</v>
      </c>
      <c r="D37" s="40"/>
      <c r="E37" s="41"/>
      <c r="F37" s="70"/>
      <c r="G37" s="118" t="s">
        <v>45</v>
      </c>
      <c r="H37" s="79">
        <f>SUM(H38:H40)</f>
        <v>37802796956.679993</v>
      </c>
      <c r="I37" s="80">
        <f>SUM(I38:I40)</f>
        <v>39034834767.93</v>
      </c>
    </row>
    <row r="38" spans="2:9" x14ac:dyDescent="0.2">
      <c r="B38" s="23"/>
      <c r="C38" s="55" t="s">
        <v>12</v>
      </c>
      <c r="D38" s="40"/>
      <c r="E38" s="41"/>
      <c r="F38" s="70"/>
      <c r="G38" s="111" t="s">
        <v>46</v>
      </c>
      <c r="H38" s="77">
        <v>37751545886.699997</v>
      </c>
      <c r="I38" s="78">
        <v>38991887280.970001</v>
      </c>
    </row>
    <row r="39" spans="2:9" x14ac:dyDescent="0.2">
      <c r="B39" s="23"/>
      <c r="C39" s="55" t="s">
        <v>12</v>
      </c>
      <c r="D39" s="40"/>
      <c r="E39" s="41"/>
      <c r="F39" s="70"/>
      <c r="G39" s="111" t="s">
        <v>47</v>
      </c>
      <c r="H39" s="77">
        <v>42079552.020000003</v>
      </c>
      <c r="I39" s="78">
        <v>33775969</v>
      </c>
    </row>
    <row r="40" spans="2:9" ht="24" x14ac:dyDescent="0.2">
      <c r="B40" s="23"/>
      <c r="C40" s="55" t="s">
        <v>12</v>
      </c>
      <c r="D40" s="40"/>
      <c r="E40" s="41"/>
      <c r="F40" s="70"/>
      <c r="G40" s="111" t="s">
        <v>48</v>
      </c>
      <c r="H40" s="77">
        <v>9171517.9600000009</v>
      </c>
      <c r="I40" s="78">
        <v>9171517.9600000009</v>
      </c>
    </row>
    <row r="41" spans="2:9" x14ac:dyDescent="0.2">
      <c r="B41" s="23"/>
      <c r="C41" s="55" t="s">
        <v>12</v>
      </c>
      <c r="D41" s="40"/>
      <c r="E41" s="41"/>
      <c r="F41" s="70"/>
      <c r="G41" s="118" t="s">
        <v>12</v>
      </c>
      <c r="H41" s="77"/>
      <c r="I41" s="78"/>
    </row>
    <row r="42" spans="2:9" ht="24" x14ac:dyDescent="0.2">
      <c r="B42" s="23"/>
      <c r="C42" s="55" t="s">
        <v>12</v>
      </c>
      <c r="D42" s="40"/>
      <c r="E42" s="41"/>
      <c r="F42" s="70"/>
      <c r="G42" s="118" t="s">
        <v>49</v>
      </c>
      <c r="H42" s="79">
        <f>SUM(H43:H47)</f>
        <v>24223236122</v>
      </c>
      <c r="I42" s="80">
        <f>SUM(I43:I47)</f>
        <v>11864718034.520004</v>
      </c>
    </row>
    <row r="43" spans="2:9" ht="24" x14ac:dyDescent="0.2">
      <c r="B43" s="23"/>
      <c r="C43" s="55" t="s">
        <v>12</v>
      </c>
      <c r="D43" s="40"/>
      <c r="E43" s="41"/>
      <c r="F43" s="70"/>
      <c r="G43" s="119" t="s">
        <v>50</v>
      </c>
      <c r="H43" s="77">
        <v>3166477308.9200001</v>
      </c>
      <c r="I43" s="78">
        <v>3015011894.5300002</v>
      </c>
    </row>
    <row r="44" spans="2:9" ht="24" x14ac:dyDescent="0.2">
      <c r="B44" s="23"/>
      <c r="C44" s="55" t="s">
        <v>12</v>
      </c>
      <c r="D44" s="40"/>
      <c r="E44" s="41"/>
      <c r="F44" s="70"/>
      <c r="G44" s="119" t="s">
        <v>51</v>
      </c>
      <c r="H44" s="77">
        <v>15765567599.719999</v>
      </c>
      <c r="I44" s="78">
        <v>12754192674.25</v>
      </c>
    </row>
    <row r="45" spans="2:9" x14ac:dyDescent="0.2">
      <c r="B45" s="23"/>
      <c r="C45" s="55" t="s">
        <v>12</v>
      </c>
      <c r="D45" s="40"/>
      <c r="E45" s="41"/>
      <c r="F45" s="70"/>
      <c r="G45" s="111" t="s">
        <v>52</v>
      </c>
      <c r="H45" s="77">
        <v>26367937776.279999</v>
      </c>
      <c r="I45" s="78">
        <v>17400611467.450001</v>
      </c>
    </row>
    <row r="46" spans="2:9" x14ac:dyDescent="0.2">
      <c r="B46" s="23"/>
      <c r="C46" s="55" t="s">
        <v>12</v>
      </c>
      <c r="D46" s="40"/>
      <c r="E46" s="41"/>
      <c r="F46" s="70"/>
      <c r="G46" s="111" t="s">
        <v>53</v>
      </c>
      <c r="H46" s="77">
        <v>0</v>
      </c>
      <c r="I46" s="78">
        <v>0</v>
      </c>
    </row>
    <row r="47" spans="2:9" ht="24" x14ac:dyDescent="0.2">
      <c r="B47" s="23"/>
      <c r="C47" s="55" t="s">
        <v>12</v>
      </c>
      <c r="D47" s="40"/>
      <c r="E47" s="41"/>
      <c r="F47" s="70"/>
      <c r="G47" s="111" t="s">
        <v>54</v>
      </c>
      <c r="H47" s="84">
        <v>-21076746562.919998</v>
      </c>
      <c r="I47" s="85">
        <v>-21305098001.709999</v>
      </c>
    </row>
    <row r="48" spans="2:9" x14ac:dyDescent="0.2">
      <c r="B48" s="23"/>
      <c r="C48" s="55" t="s">
        <v>12</v>
      </c>
      <c r="D48" s="40"/>
      <c r="E48" s="42"/>
      <c r="F48" s="70"/>
      <c r="G48" s="120" t="s">
        <v>12</v>
      </c>
      <c r="H48" s="79"/>
      <c r="I48" s="80"/>
    </row>
    <row r="49" spans="2:9" ht="36" x14ac:dyDescent="0.2">
      <c r="B49" s="23"/>
      <c r="C49" s="55" t="s">
        <v>12</v>
      </c>
      <c r="D49" s="40"/>
      <c r="E49" s="42"/>
      <c r="F49" s="70"/>
      <c r="G49" s="120" t="s">
        <v>55</v>
      </c>
      <c r="H49" s="82">
        <v>0</v>
      </c>
      <c r="I49" s="86">
        <v>0</v>
      </c>
    </row>
    <row r="50" spans="2:9" ht="24" x14ac:dyDescent="0.2">
      <c r="B50" s="23"/>
      <c r="C50" s="56" t="s">
        <v>12</v>
      </c>
      <c r="D50" s="43"/>
      <c r="E50" s="25"/>
      <c r="F50" s="61"/>
      <c r="G50" s="121" t="s">
        <v>56</v>
      </c>
      <c r="H50" s="87">
        <v>0</v>
      </c>
      <c r="I50" s="88">
        <v>0</v>
      </c>
    </row>
    <row r="51" spans="2:9" ht="24" x14ac:dyDescent="0.2">
      <c r="B51" s="28"/>
      <c r="C51" s="51" t="s">
        <v>12</v>
      </c>
      <c r="D51" s="44"/>
      <c r="E51" s="25"/>
      <c r="F51" s="61"/>
      <c r="G51" s="111" t="s">
        <v>57</v>
      </c>
      <c r="H51" s="89">
        <v>0</v>
      </c>
      <c r="I51" s="88">
        <v>0</v>
      </c>
    </row>
    <row r="52" spans="2:9" x14ac:dyDescent="0.2">
      <c r="B52" s="23"/>
      <c r="C52" s="51" t="s">
        <v>12</v>
      </c>
      <c r="D52" s="44"/>
      <c r="E52" s="25"/>
      <c r="F52" s="61"/>
      <c r="G52" s="118" t="s">
        <v>12</v>
      </c>
      <c r="H52" s="89"/>
      <c r="I52" s="88"/>
    </row>
    <row r="53" spans="2:9" ht="24" x14ac:dyDescent="0.2">
      <c r="B53" s="28"/>
      <c r="C53" s="51" t="s">
        <v>12</v>
      </c>
      <c r="D53" s="33"/>
      <c r="E53" s="34"/>
      <c r="F53" s="63"/>
      <c r="G53" s="118" t="s">
        <v>58</v>
      </c>
      <c r="H53" s="79">
        <f>+H37+H42</f>
        <v>62026033078.679993</v>
      </c>
      <c r="I53" s="80">
        <f>+I37+I42</f>
        <v>50899552802.450005</v>
      </c>
    </row>
    <row r="54" spans="2:9" x14ac:dyDescent="0.2">
      <c r="B54" s="28"/>
      <c r="C54" s="51" t="s">
        <v>12</v>
      </c>
      <c r="D54" s="33"/>
      <c r="E54" s="34"/>
      <c r="F54" s="63"/>
      <c r="G54" s="118" t="s">
        <v>12</v>
      </c>
      <c r="H54" s="77"/>
      <c r="I54" s="78"/>
    </row>
    <row r="55" spans="2:9" ht="24.75" thickBot="1" x14ac:dyDescent="0.25">
      <c r="B55" s="28"/>
      <c r="C55" s="51" t="s">
        <v>12</v>
      </c>
      <c r="D55" s="33"/>
      <c r="E55" s="34"/>
      <c r="F55" s="63"/>
      <c r="G55" s="118" t="s">
        <v>59</v>
      </c>
      <c r="H55" s="90">
        <f>+H34+H53</f>
        <v>89544569803.269989</v>
      </c>
      <c r="I55" s="90">
        <f>+I34+I53</f>
        <v>77370327216.350006</v>
      </c>
    </row>
    <row r="56" spans="2:9" ht="13.5" thickTop="1" x14ac:dyDescent="0.2">
      <c r="B56" s="28"/>
      <c r="C56" s="45"/>
      <c r="D56" s="33"/>
      <c r="E56" s="34"/>
      <c r="F56" s="63"/>
      <c r="G56" s="54"/>
      <c r="H56" s="31"/>
      <c r="I56" s="32"/>
    </row>
    <row r="57" spans="2:9" ht="13.5" thickBot="1" x14ac:dyDescent="0.25">
      <c r="B57" s="46"/>
      <c r="C57" s="76"/>
      <c r="D57" s="47"/>
      <c r="E57" s="48"/>
      <c r="F57" s="71"/>
      <c r="G57" s="72"/>
      <c r="H57" s="49"/>
      <c r="I57" s="50"/>
    </row>
    <row r="58" spans="2:9" ht="25.5" customHeight="1" x14ac:dyDescent="0.2">
      <c r="B58" t="s">
        <v>0</v>
      </c>
      <c r="G58" s="125" t="s">
        <v>67</v>
      </c>
      <c r="H58" s="126"/>
      <c r="I58" s="126"/>
    </row>
    <row r="59" spans="2:9" x14ac:dyDescent="0.2">
      <c r="H59" s="9"/>
    </row>
    <row r="61" spans="2:9" ht="13.5" thickBot="1" x14ac:dyDescent="0.25">
      <c r="C61" s="22"/>
      <c r="D61" s="22"/>
      <c r="G61"/>
    </row>
    <row r="62" spans="2:9" ht="14.25" customHeight="1" x14ac:dyDescent="0.2">
      <c r="C62" s="124" t="s">
        <v>62</v>
      </c>
      <c r="D62" s="124"/>
      <c r="G62"/>
    </row>
    <row r="63" spans="2:9" ht="12.75" customHeight="1" x14ac:dyDescent="0.2">
      <c r="C63" s="124" t="s">
        <v>63</v>
      </c>
      <c r="D63" s="124"/>
      <c r="G63"/>
    </row>
    <row r="64" spans="2:9" x14ac:dyDescent="0.2">
      <c r="B64" s="122" t="s">
        <v>64</v>
      </c>
      <c r="C64" s="122"/>
      <c r="D64" s="122"/>
      <c r="E64" s="122"/>
      <c r="F64" s="122"/>
      <c r="G64" s="122"/>
      <c r="H64" s="122"/>
      <c r="I64" s="122"/>
    </row>
    <row r="66" ht="35.25" customHeight="1" x14ac:dyDescent="0.2"/>
  </sheetData>
  <mergeCells count="6">
    <mergeCell ref="B64:I64"/>
    <mergeCell ref="B7:I7"/>
    <mergeCell ref="C62:D62"/>
    <mergeCell ref="C63:D63"/>
    <mergeCell ref="G58:I58"/>
    <mergeCell ref="F8:G8"/>
  </mergeCells>
  <printOptions horizontalCentered="1"/>
  <pageMargins left="0.25" right="0.25" top="0.75" bottom="0.75" header="0.3" footer="0.3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0" zoomScaleNormal="80" workbookViewId="0">
      <selection activeCell="B29" sqref="B29"/>
    </sheetView>
  </sheetViews>
  <sheetFormatPr baseColWidth="10" defaultColWidth="11.28515625" defaultRowHeight="12.75" x14ac:dyDescent="0.2"/>
  <cols>
    <col min="1" max="1" width="57.28515625" bestFit="1" customWidth="1"/>
    <col min="2" max="2" width="16.42578125" bestFit="1" customWidth="1"/>
    <col min="3" max="3" width="20.7109375" bestFit="1" customWidth="1"/>
  </cols>
  <sheetData>
    <row r="1" spans="1:3" x14ac:dyDescent="0.2">
      <c r="A1" s="7"/>
      <c r="B1" s="8" t="e">
        <f>[1]!BexGetCellData("003N8D85VN5WHY95OZ9S05CNN","","DP_2")</f>
        <v>#VALUE!</v>
      </c>
      <c r="C1" s="8" t="e">
        <f>[1]!BexGetCellData("003N8D85VN5Y88OYUKVCK6RBE","","DP_2")</f>
        <v>#VALUE!</v>
      </c>
    </row>
    <row r="2" spans="1:3" x14ac:dyDescent="0.2">
      <c r="A2" s="8" t="e">
        <f>[1]!BexGetCellData("","003N8D85VN5WHXYYGMBJV0SGC","DP_2")</f>
        <v>#VALUE!</v>
      </c>
      <c r="B2" s="6" t="e">
        <f>[1]!BexGetCellData("003N8D85VN5WHY95OZ9S05CNN","003N8D85VN5WHXYYGMBJV0SGC","DP_2")</f>
        <v>#VALUE!</v>
      </c>
      <c r="C2" s="6" t="e">
        <f>[1]!BexGetCellData("003N8D85VN5Y88OYUKVCK6RBE","003N8D85VN5WHXYYGMBJV0SGC","DP_2")</f>
        <v>#VALUE!</v>
      </c>
    </row>
    <row r="3" spans="1:3" x14ac:dyDescent="0.2">
      <c r="A3" s="8" t="e">
        <f>[1]!BexGetCellData("","003N8D85VN5WHXYYHQTX0GZDH","DP_2")</f>
        <v>#VALUE!</v>
      </c>
      <c r="B3" s="6" t="e">
        <f>[1]!BexGetCellData("003N8D85VN5WHY95OZ9S05CNN","003N8D85VN5WHXYYHQTX0GZDH","DP_2")</f>
        <v>#VALUE!</v>
      </c>
      <c r="C3" s="6" t="e">
        <f>[1]!BexGetCellData("003N8D85VN5Y88OYUKVCK6RBE","003N8D85VN5WHXYYHQTX0GZDH","DP_2")</f>
        <v>#VALUE!</v>
      </c>
    </row>
    <row r="4" spans="1:3" x14ac:dyDescent="0.2">
      <c r="A4" s="8" t="e">
        <f>[1]!BexGetCellData("","003N8D85VN5WHXYYIHA312Z2T","DP_2")</f>
        <v>#VALUE!</v>
      </c>
      <c r="B4" s="4" t="e">
        <f>[1]!BexGetCellData("003N8D85VN5WHY95OZ9S05CNN","003N8D85VN5WHXYYIHA312Z2T","DP_2")</f>
        <v>#VALUE!</v>
      </c>
      <c r="C4" s="4" t="e">
        <f>[1]!BexGetCellData("003N8D85VN5Y88OYUKVCK6RBE","003N8D85VN5WHXYYIHA312Z2T","DP_2")</f>
        <v>#VALUE!</v>
      </c>
    </row>
    <row r="5" spans="1:3" x14ac:dyDescent="0.2">
      <c r="A5" s="8" t="e">
        <f>[1]!BexGetCellData("","003N8D85VN5WHXYYJFH6AB0UT","DP_2")</f>
        <v>#VALUE!</v>
      </c>
      <c r="B5" s="4" t="e">
        <f>[1]!BexGetCellData("003N8D85VN5WHY95OZ9S05CNN","003N8D85VN5WHXYYJFH6AB0UT","DP_2")</f>
        <v>#VALUE!</v>
      </c>
      <c r="C5" s="4" t="e">
        <f>[1]!BexGetCellData("003N8D85VN5Y88OYUKVCK6RBE","003N8D85VN5WHXYYJFH6AB0UT","DP_2")</f>
        <v>#VALUE!</v>
      </c>
    </row>
    <row r="6" spans="1:3" x14ac:dyDescent="0.2">
      <c r="A6" s="8" t="e">
        <f>[1]!BexGetCellData("","003N8D85VN5WHXYYK9UP6GOPK","DP_2")</f>
        <v>#VALUE!</v>
      </c>
      <c r="B6" s="4" t="e">
        <f>[1]!BexGetCellData("003N8D85VN5WHY95OZ9S05CNN","003N8D85VN5WHXYYK9UP6GOPK","DP_2")</f>
        <v>#VALUE!</v>
      </c>
      <c r="C6" s="4" t="e">
        <f>[1]!BexGetCellData("003N8D85VN5Y88OYUKVCK6RBE","003N8D85VN5WHXYYK9UP6GOPK","DP_2")</f>
        <v>#VALUE!</v>
      </c>
    </row>
    <row r="7" spans="1:3" x14ac:dyDescent="0.2">
      <c r="A7" s="8" t="e">
        <f>[1]!BexGetCellData("","003N8D85VN5WHXYYKUQD6W1SO","DP_2")</f>
        <v>#VALUE!</v>
      </c>
      <c r="B7" s="5" t="e">
        <f>[1]!BexGetCellData("003N8D85VN5WHY95OZ9S05CNN","003N8D85VN5WHXYYKUQD6W1SO","DP_2")</f>
        <v>#VALUE!</v>
      </c>
      <c r="C7" s="6" t="e">
        <f>[1]!BexGetCellData("003N8D85VN5Y88OYUKVCK6RBE","003N8D85VN5WHXYYKUQD6W1SO","DP_2")</f>
        <v>#VALUE!</v>
      </c>
    </row>
    <row r="8" spans="1:3" x14ac:dyDescent="0.2">
      <c r="A8" s="8" t="e">
        <f>[1]!BexGetCellData("","003N8D85VN5WHXYYLGK325FDM","DP_2")</f>
        <v>#VALUE!</v>
      </c>
      <c r="B8" s="4" t="e">
        <f>[1]!BexGetCellData("003N8D85VN5WHY95OZ9S05CNN","003N8D85VN5WHXYYLGK325FDM","DP_2")</f>
        <v>#VALUE!</v>
      </c>
      <c r="C8" s="4" t="e">
        <f>[1]!BexGetCellData("003N8D85VN5Y88OYUKVCK6RBE","003N8D85VN5WHXYYLGK325FDM","DP_2")</f>
        <v>#VALUE!</v>
      </c>
    </row>
    <row r="9" spans="1:3" x14ac:dyDescent="0.2">
      <c r="A9" s="8" t="e">
        <f>[1]!BexGetCellData("","003N8D85VN5WHXYYM00MY6RKQ","DP_2")</f>
        <v>#VALUE!</v>
      </c>
      <c r="B9" s="5" t="e">
        <f>[1]!BexGetCellData("003N8D85VN5WHY95OZ9S05CNN","003N8D85VN5WHXYYM00MY6RKQ","DP_2")</f>
        <v>#VALUE!</v>
      </c>
      <c r="C9" s="6" t="e">
        <f>[1]!BexGetCellData("003N8D85VN5Y88OYUKVCK6RBE","003N8D85VN5WHXYYM00MY6RKQ","DP_2")</f>
        <v>#VALUE!</v>
      </c>
    </row>
    <row r="10" spans="1:3" x14ac:dyDescent="0.2">
      <c r="A10" s="8" t="e">
        <f>[1]!BexGetCellData("","003N8D85VN5WHXYYMNG18MZVE","DP_2")</f>
        <v>#VALUE!</v>
      </c>
      <c r="B10" s="5" t="e">
        <f>[1]!BexGetCellData("003N8D85VN5WHY95OZ9S05CNN","003N8D85VN5WHXYYMNG18MZVE","DP_2")</f>
        <v>#VALUE!</v>
      </c>
      <c r="C10" s="4" t="e">
        <f>[1]!BexGetCellData("003N8D85VN5Y88OYUKVCK6RBE","003N8D85VN5WHXYYMNG18MZVE","DP_2")</f>
        <v>#VALUE!</v>
      </c>
    </row>
    <row r="11" spans="1:3" x14ac:dyDescent="0.2">
      <c r="A11" s="8" t="e">
        <f>[1]!BexGetCellData("","003N8D85VN5WHY982ZBRCCOPL","DP_2")</f>
        <v>#VALUE!</v>
      </c>
      <c r="B11" s="4" t="e">
        <f>[1]!BexGetCellData("003N8D85VN5WHY95OZ9S05CNN","003N8D85VN5WHY982ZBRCCOPL","DP_2")</f>
        <v>#VALUE!</v>
      </c>
      <c r="C11" s="4" t="e">
        <f>[1]!BexGetCellData("003N8D85VN5Y88OYUKVCK6RBE","003N8D85VN5WHY982ZBRCCOPL","DP_2")</f>
        <v>#VALUE!</v>
      </c>
    </row>
    <row r="12" spans="1:3" x14ac:dyDescent="0.2">
      <c r="A12" s="8" t="e">
        <f>[1]!BexGetCellData("","003N8D85VN5WHY8XRC4EJO2A6","DP_2")</f>
        <v>#VALUE!</v>
      </c>
      <c r="B12" s="6" t="e">
        <f>[1]!BexGetCellData("003N8D85VN5WHY95OZ9S05CNN","003N8D85VN5WHY8XRC4EJO2A6","DP_2")</f>
        <v>#VALUE!</v>
      </c>
      <c r="C12" s="6" t="e">
        <f>[1]!BexGetCellData("003N8D85VN5Y88OYUKVCK6RBE","003N8D85VN5WHY8XRC4EJO2A6","DP_2")</f>
        <v>#VALUE!</v>
      </c>
    </row>
    <row r="13" spans="1:3" x14ac:dyDescent="0.2">
      <c r="A13" s="8" t="e">
        <f>[1]!BexGetCellData("","003N8D85VN5WHY8XSMJG84OEO","DP_2")</f>
        <v>#VALUE!</v>
      </c>
      <c r="B13" s="4" t="e">
        <f>[1]!BexGetCellData("003N8D85VN5WHY95OZ9S05CNN","003N8D85VN5WHY8XSMJG84OEO","DP_2")</f>
        <v>#VALUE!</v>
      </c>
      <c r="C13" s="4" t="e">
        <f>[1]!BexGetCellData("003N8D85VN5Y88OYUKVCK6RBE","003N8D85VN5WHY8XSMJG84OEO","DP_2")</f>
        <v>#VALUE!</v>
      </c>
    </row>
    <row r="14" spans="1:3" x14ac:dyDescent="0.2">
      <c r="A14" s="8" t="e">
        <f>[1]!BexGetCellData("","003N8D85VN5WHY8XTPY9O3YC0","DP_2")</f>
        <v>#VALUE!</v>
      </c>
      <c r="B14" s="4" t="e">
        <f>[1]!BexGetCellData("003N8D85VN5WHY95OZ9S05CNN","003N8D85VN5WHY8XTPY9O3YC0","DP_2")</f>
        <v>#VALUE!</v>
      </c>
      <c r="C14" s="4" t="e">
        <f>[1]!BexGetCellData("003N8D85VN5Y88OYUKVCK6RBE","003N8D85VN5WHY8XTPY9O3YC0","DP_2")</f>
        <v>#VALUE!</v>
      </c>
    </row>
    <row r="15" spans="1:3" x14ac:dyDescent="0.2">
      <c r="A15" s="8" t="e">
        <f>[1]!BexGetCellData("","003N8D85VN5WHY8XUMAM086U3","DP_2")</f>
        <v>#VALUE!</v>
      </c>
      <c r="B15" s="4" t="e">
        <f>[1]!BexGetCellData("003N8D85VN5WHY95OZ9S05CNN","003N8D85VN5WHY8XUMAM086U3","DP_2")</f>
        <v>#VALUE!</v>
      </c>
      <c r="C15" s="4" t="e">
        <f>[1]!BexGetCellData("003N8D85VN5Y88OYUKVCK6RBE","003N8D85VN5WHY8XUMAM086U3","DP_2")</f>
        <v>#VALUE!</v>
      </c>
    </row>
    <row r="16" spans="1:3" x14ac:dyDescent="0.2">
      <c r="A16" s="8" t="e">
        <f>[1]!BexGetCellData("","003N8D85VN5WHY8XXSRX4Y00S","DP_2")</f>
        <v>#VALUE!</v>
      </c>
      <c r="B16" s="4" t="e">
        <f>[1]!BexGetCellData("003N8D85VN5WHY95OZ9S05CNN","003N8D85VN5WHY8XXSRX4Y00S","DP_2")</f>
        <v>#VALUE!</v>
      </c>
      <c r="C16" s="4" t="e">
        <f>[1]!BexGetCellData("003N8D85VN5Y88OYUKVCK6RBE","003N8D85VN5WHY8XXSRX4Y00S","DP_2")</f>
        <v>#VALUE!</v>
      </c>
    </row>
    <row r="17" spans="1:3" x14ac:dyDescent="0.2">
      <c r="A17" s="8" t="e">
        <f>[1]!BexGetCellData("","003N8D85VN5WHY8XYL34N049R","DP_2")</f>
        <v>#VALUE!</v>
      </c>
      <c r="B17" s="4" t="e">
        <f>[1]!BexGetCellData("003N8D85VN5WHY95OZ9S05CNN","003N8D85VN5WHY8XYL34N049R","DP_2")</f>
        <v>#VALUE!</v>
      </c>
      <c r="C17" s="4" t="e">
        <f>[1]!BexGetCellData("003N8D85VN5Y88OYUKVCK6RBE","003N8D85VN5WHY8XYL34N049R","DP_2")</f>
        <v>#VALUE!</v>
      </c>
    </row>
    <row r="18" spans="1:3" x14ac:dyDescent="0.2">
      <c r="A18" s="8" t="e">
        <f>[1]!BexGetCellData("","003N8D85VN5WHY8YD4DQ8QRBA","DP_2")</f>
        <v>#VALUE!</v>
      </c>
      <c r="B18" s="4" t="e">
        <f>[1]!BexGetCellData("003N8D85VN5WHY95OZ9S05CNN","003N8D85VN5WHY8YD4DQ8QRBA","DP_2")</f>
        <v>#VALUE!</v>
      </c>
      <c r="C18" s="4" t="e">
        <f>[1]!BexGetCellData("003N8D85VN5Y88OYUKVCK6RBE","003N8D85VN5WHY8YD4DQ8QRBA","DP_2")</f>
        <v>#VALUE!</v>
      </c>
    </row>
    <row r="19" spans="1:3" x14ac:dyDescent="0.2">
      <c r="A19" s="8" t="e">
        <f>[1]!BexGetCellData("","003N8D85VN5WHY8YD4DQ8QXMU","DP_2")</f>
        <v>#VALUE!</v>
      </c>
      <c r="B19" s="4" t="e">
        <f>[1]!BexGetCellData("003N8D85VN5WHY95OZ9S05CNN","003N8D85VN5WHY8YD4DQ8QXMU","DP_2")</f>
        <v>#VALUE!</v>
      </c>
      <c r="C19" s="4" t="e">
        <f>[1]!BexGetCellData("003N8D85VN5Y88OYUKVCK6RBE","003N8D85VN5WHY8YD4DQ8QXMU","DP_2")</f>
        <v>#VALUE!</v>
      </c>
    </row>
    <row r="20" spans="1:3" x14ac:dyDescent="0.2">
      <c r="A20" s="8" t="e">
        <f>[1]!BexGetCellData("","003N8D85VN5WHY8YDWUARZIRR","DP_2")</f>
        <v>#VALUE!</v>
      </c>
      <c r="B20" s="5" t="e">
        <f>[1]!BexGetCellData("003N8D85VN5WHY95OZ9S05CNN","003N8D85VN5WHY8YDWUARZIRR","DP_2")</f>
        <v>#VALUE!</v>
      </c>
      <c r="C20" s="6" t="e">
        <f>[1]!BexGetCellData("003N8D85VN5Y88OYUKVCK6RBE","003N8D85VN5WHY8YDWUARZIRR","DP_2")</f>
        <v>#VALUE!</v>
      </c>
    </row>
    <row r="21" spans="1:3" x14ac:dyDescent="0.2">
      <c r="A21" s="8" t="e">
        <f>[1]!BexGetCellData("","003N8D85VN5WHY8YEO01MMKSN","DP_2")</f>
        <v>#VALUE!</v>
      </c>
      <c r="B21" s="5" t="e">
        <f>[1]!BexGetCellData("003N8D85VN5WHY95OZ9S05CNN","003N8D85VN5WHY8YEO01MMKSN","DP_2")</f>
        <v>#VALUE!</v>
      </c>
      <c r="C21" s="6" t="e">
        <f>[1]!BexGetCellData("003N8D85VN5Y88OYUKVCK6RBE","003N8D85VN5WHY8YEO01MMKSN","DP_2")</f>
        <v>#VALUE!</v>
      </c>
    </row>
    <row r="22" spans="1:3" x14ac:dyDescent="0.2">
      <c r="A22" s="8" t="e">
        <f>[1]!BexGetCellData("","003N8D85VN5WHY984PA514PP8","DP_2")</f>
        <v>#VALUE!</v>
      </c>
      <c r="B22" s="4" t="e">
        <f>[1]!BexGetCellData("003N8D85VN5WHY95OZ9S05CNN","003N8D85VN5WHY984PA514PP8","DP_2")</f>
        <v>#VALUE!</v>
      </c>
      <c r="C22" s="4" t="e">
        <f>[1]!BexGetCellData("003N8D85VN5Y88OYUKVCK6RBE","003N8D85VN5WHY984PA514PP8","DP_2")</f>
        <v>#VALUE!</v>
      </c>
    </row>
    <row r="23" spans="1:3" x14ac:dyDescent="0.2">
      <c r="A23" s="8" t="e">
        <f>[1]!BexGetCellData("","003N8D85VN5WHY985LPIE2C65","DP_2")</f>
        <v>#VALUE!</v>
      </c>
      <c r="B23" s="4" t="e">
        <f>[1]!BexGetCellData("003N8D85VN5WHY95OZ9S05CNN","003N8D85VN5WHY985LPIE2C65","DP_2")</f>
        <v>#VALUE!</v>
      </c>
      <c r="C23" s="4" t="e">
        <f>[1]!BexGetCellData("003N8D85VN5Y88OYUKVCK6RBE","003N8D85VN5WHY985LPIE2C65","DP_2")</f>
        <v>#VALUE!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zoomScale="80" zoomScaleNormal="80" workbookViewId="0">
      <selection activeCell="C7" sqref="C7"/>
    </sheetView>
  </sheetViews>
  <sheetFormatPr baseColWidth="10" defaultColWidth="11.42578125" defaultRowHeight="12.75" x14ac:dyDescent="0.2"/>
  <cols>
    <col min="1" max="1" width="53.42578125" bestFit="1" customWidth="1"/>
    <col min="2" max="2" width="22" bestFit="1" customWidth="1"/>
    <col min="3" max="3" width="21.42578125" bestFit="1" customWidth="1"/>
  </cols>
  <sheetData>
    <row r="1" spans="1:3" x14ac:dyDescent="0.2">
      <c r="A1" s="7"/>
      <c r="B1" s="8" t="e">
        <f>[1]!BexGetCellData("003N8D85VN5Y88UOCOONXLKGG","","DP_3")</f>
        <v>#VALUE!</v>
      </c>
      <c r="C1" s="8" t="e">
        <f>[1]!BexGetCellData("003N8D85VN5Y88UOCOONXLQS0","","DP_3")</f>
        <v>#VALUE!</v>
      </c>
    </row>
    <row r="2" spans="1:3" x14ac:dyDescent="0.2">
      <c r="A2" s="8" t="e">
        <f>[1]!BexGetCellData("","003N8D85VN5Y88UOCOONX9SY8","DP_3")</f>
        <v>#VALUE!</v>
      </c>
      <c r="B2" s="6" t="e">
        <f>[1]!BexGetCellData("003N8D85VN5Y88UOCOONXLKGG","003N8D85VN5Y88UOCOONX9SY8","DP_3")</f>
        <v>#VALUE!</v>
      </c>
      <c r="C2" s="6" t="e">
        <f>[1]!BexGetCellData("003N8D85VN5Y88UOCOONXLQS0","003N8D85VN5Y88UOCOONX9SY8","DP_3")</f>
        <v>#VALUE!</v>
      </c>
    </row>
    <row r="3" spans="1:3" x14ac:dyDescent="0.2">
      <c r="A3" s="8" t="e">
        <f>[1]!BexGetCellData("","003N8D85VN5Y88UOCOONXABWW","DP_3")</f>
        <v>#VALUE!</v>
      </c>
      <c r="B3" s="6" t="e">
        <f>[1]!BexGetCellData("003N8D85VN5Y88UOCOONXLKGG","003N8D85VN5Y88UOCOONXABWW","DP_3")</f>
        <v>#VALUE!</v>
      </c>
      <c r="C3" s="6" t="e">
        <f>[1]!BexGetCellData("003N8D85VN5Y88UOCOONXLQS0","003N8D85VN5Y88UOCOONXABWW","DP_3")</f>
        <v>#VALUE!</v>
      </c>
    </row>
    <row r="4" spans="1:3" x14ac:dyDescent="0.2">
      <c r="A4" s="8" t="e">
        <f>[1]!BexGetCellData("","003N8D85VN5Y88UOCOONXAUVK","DP_3")</f>
        <v>#VALUE!</v>
      </c>
      <c r="B4" s="10" t="e">
        <f>[1]!BexGetCellData("003N8D85VN5Y88UOCOONXLKGG","003N8D85VN5Y88UOCOONXAUVK","DP_3")</f>
        <v>#VALUE!</v>
      </c>
      <c r="C4" s="4" t="e">
        <f>[1]!BexGetCellData("003N8D85VN5Y88UOCOONXLQS0","003N8D85VN5Y88UOCOONXAUVK","DP_3")</f>
        <v>#VALUE!</v>
      </c>
    </row>
    <row r="5" spans="1:3" x14ac:dyDescent="0.2">
      <c r="A5" s="8" t="e">
        <f>[1]!BexGetCellData("","003N8D85VN5Y88UOCOONXBDU8","DP_3")</f>
        <v>#VALUE!</v>
      </c>
      <c r="B5" s="10" t="e">
        <f>[1]!BexGetCellData("003N8D85VN5Y88UOCOONXLKGG","003N8D85VN5Y88UOCOONXBDU8","DP_3")</f>
        <v>#VALUE!</v>
      </c>
      <c r="C5" s="4" t="e">
        <f>[1]!BexGetCellData("003N8D85VN5Y88UOCOONXLQS0","003N8D85VN5Y88UOCOONXBDU8","DP_3")</f>
        <v>#VALUE!</v>
      </c>
    </row>
    <row r="6" spans="1:3" x14ac:dyDescent="0.2">
      <c r="A6" s="8" t="e">
        <f>[1]!BexGetCellData("","003N8D85VN5Y88UOCOONXBWSW","DP_3")</f>
        <v>#VALUE!</v>
      </c>
      <c r="B6" s="10" t="e">
        <f>[1]!BexGetCellData("003N8D85VN5Y88UOCOONXLKGG","003N8D85VN5Y88UOCOONXBWSW","DP_3")</f>
        <v>#VALUE!</v>
      </c>
      <c r="C6" s="4" t="e">
        <f>[1]!BexGetCellData("003N8D85VN5Y88UOCOONXLQS0","003N8D85VN5Y88UOCOONXBWSW","DP_3")</f>
        <v>#VALUE!</v>
      </c>
    </row>
    <row r="7" spans="1:3" x14ac:dyDescent="0.2">
      <c r="A7" s="8" t="e">
        <f>[1]!BexGetCellData("","003N8D85VN5Y88UOCOONXCFRK","DP_3")</f>
        <v>#VALUE!</v>
      </c>
      <c r="B7" s="11" t="e">
        <f>[1]!BexGetCellData("003N8D85VN5Y88UOCOONXLKGG","003N8D85VN5Y88UOCOONXCFRK","DP_3")</f>
        <v>#VALUE!</v>
      </c>
      <c r="C7" s="6" t="e">
        <f>[1]!BexGetCellData("003N8D85VN5Y88UOCOONXLQS0","003N8D85VN5Y88UOCOONXCFRK","DP_3")</f>
        <v>#VALUE!</v>
      </c>
    </row>
    <row r="8" spans="1:3" x14ac:dyDescent="0.2">
      <c r="A8" s="8" t="e">
        <f>[1]!BexGetCellData("","003N8D85VN5Y88UOCOONXCYQ8","DP_3")</f>
        <v>#VALUE!</v>
      </c>
      <c r="B8" s="11" t="e">
        <f>[1]!BexGetCellData("003N8D85VN5Y88UOCOONXLKGG","003N8D85VN5Y88UOCOONXCYQ8","DP_3")</f>
        <v>#VALUE!</v>
      </c>
      <c r="C8" s="6" t="e">
        <f>[1]!BexGetCellData("003N8D85VN5Y88UOCOONXLQS0","003N8D85VN5Y88UOCOONXCYQ8","DP_3")</f>
        <v>#VALUE!</v>
      </c>
    </row>
    <row r="9" spans="1:3" x14ac:dyDescent="0.2">
      <c r="A9" s="8" t="e">
        <f>[1]!BexGetCellData("","003N8D85VN5Y88UOCOONXDHOW","DP_3")</f>
        <v>#VALUE!</v>
      </c>
      <c r="B9" s="10" t="e">
        <f>[1]!BexGetCellData("003N8D85VN5Y88UOCOONXLKGG","003N8D85VN5Y88UOCOONXDHOW","DP_3")</f>
        <v>#VALUE!</v>
      </c>
      <c r="C9" s="4" t="e">
        <f>[1]!BexGetCellData("003N8D85VN5Y88UOCOONXLQS0","003N8D85VN5Y88UOCOONXDHOW","DP_3")</f>
        <v>#VALUE!</v>
      </c>
    </row>
    <row r="10" spans="1:3" x14ac:dyDescent="0.2">
      <c r="A10" s="8" t="e">
        <f>[1]!BexGetCellData("","003N8D85VN5Y88UOCOONXE0NK","DP_3")</f>
        <v>#VALUE!</v>
      </c>
      <c r="B10" s="11" t="e">
        <f>[1]!BexGetCellData("003N8D85VN5Y88UOCOONXLKGG","003N8D85VN5Y88UOCOONXE0NK","DP_3")</f>
        <v>#VALUE!</v>
      </c>
      <c r="C10" s="6" t="e">
        <f>[1]!BexGetCellData("003N8D85VN5Y88UOCOONXLQS0","003N8D85VN5Y88UOCOONXE0NK","DP_3")</f>
        <v>#VALUE!</v>
      </c>
    </row>
    <row r="11" spans="1:3" x14ac:dyDescent="0.2">
      <c r="A11" s="8" t="e">
        <f>[1]!BexGetCellData("","003N8D85VN5Y88UP9X1R0PM45","DP_3")</f>
        <v>#VALUE!</v>
      </c>
      <c r="B11" s="10" t="e">
        <f>[1]!BexGetCellData("003N8D85VN5Y88UOCOONXLKGG","003N8D85VN5Y88UP9X1R0PM45","DP_3")</f>
        <v>#VALUE!</v>
      </c>
      <c r="C11" s="4" t="e">
        <f>[1]!BexGetCellData("003N8D85VN5Y88UOCOONXLQS0","003N8D85VN5Y88UP9X1R0PM45","DP_3")</f>
        <v>#VALUE!</v>
      </c>
    </row>
    <row r="12" spans="1:3" x14ac:dyDescent="0.2">
      <c r="A12" s="8" t="e">
        <f>[1]!BexGetCellData("","003N8D85VN5Y88UOCOONXEJM8","DP_3")</f>
        <v>#VALUE!</v>
      </c>
      <c r="B12" s="10" t="e">
        <f>[1]!BexGetCellData("003N8D85VN5Y88UOCOONXLKGG","003N8D85VN5Y88UOCOONXEJM8","DP_3")</f>
        <v>#VALUE!</v>
      </c>
      <c r="C12" s="4" t="e">
        <f>[1]!BexGetCellData("003N8D85VN5Y88UOCOONXLQS0","003N8D85VN5Y88UOCOONXEJM8","DP_3")</f>
        <v>#VALUE!</v>
      </c>
    </row>
    <row r="13" spans="1:3" x14ac:dyDescent="0.2">
      <c r="A13" s="8" t="e">
        <f>[1]!BexGetCellData("","003N8D85VN5Y88UOCOONXF2KW","DP_3")</f>
        <v>#VALUE!</v>
      </c>
      <c r="B13" s="6" t="e">
        <f>[1]!BexGetCellData("003N8D85VN5Y88UOCOONXLKGG","003N8D85VN5Y88UOCOONXF2KW","DP_3")</f>
        <v>#VALUE!</v>
      </c>
      <c r="C13" s="6" t="e">
        <f>[1]!BexGetCellData("003N8D85VN5Y88UOCOONXLQS0","003N8D85VN5Y88UOCOONXF2KW","DP_3")</f>
        <v>#VALUE!</v>
      </c>
    </row>
    <row r="14" spans="1:3" x14ac:dyDescent="0.2">
      <c r="A14" s="8" t="e">
        <f>[1]!BexGetCellData("","003N8D85VN5Y88UOCOONXFLJK","DP_3")</f>
        <v>#VALUE!</v>
      </c>
      <c r="B14" s="11" t="e">
        <f>[1]!BexGetCellData("003N8D85VN5Y88UOCOONXLKGG","003N8D85VN5Y88UOCOONXFLJK","DP_3")</f>
        <v>#VALUE!</v>
      </c>
      <c r="C14" s="5" t="e">
        <f>[1]!BexGetCellData("003N8D85VN5Y88UOCOONXLQS0","003N8D85VN5Y88UOCOONXFLJK","DP_3")</f>
        <v>#VALUE!</v>
      </c>
    </row>
    <row r="15" spans="1:3" x14ac:dyDescent="0.2">
      <c r="A15" s="8" t="e">
        <f>[1]!BexGetCellData("","003N8D85VN5Y88UOCOONXG4I8","DP_3")</f>
        <v>#VALUE!</v>
      </c>
      <c r="B15" s="11" t="e">
        <f>[1]!BexGetCellData("003N8D85VN5Y88UOCOONXLKGG","003N8D85VN5Y88UOCOONXG4I8","DP_3")</f>
        <v>#VALUE!</v>
      </c>
      <c r="C15" s="6" t="e">
        <f>[1]!BexGetCellData("003N8D85VN5Y88UOCOONXLQS0","003N8D85VN5Y88UOCOONXG4I8","DP_3")</f>
        <v>#VALUE!</v>
      </c>
    </row>
    <row r="16" spans="1:3" x14ac:dyDescent="0.2">
      <c r="A16" s="8" t="e">
        <f>[1]!BexGetCellData("","003N8D85VN5Y88UOCOONXGNGW","DP_3")</f>
        <v>#VALUE!</v>
      </c>
      <c r="B16" s="10" t="e">
        <f>[1]!BexGetCellData("003N8D85VN5Y88UOCOONXLKGG","003N8D85VN5Y88UOCOONXGNGW","DP_3")</f>
        <v>#VALUE!</v>
      </c>
      <c r="C16" s="4" t="e">
        <f>[1]!BexGetCellData("003N8D85VN5Y88UOCOONXLQS0","003N8D85VN5Y88UOCOONXGNGW","DP_3")</f>
        <v>#VALUE!</v>
      </c>
    </row>
    <row r="17" spans="1:3" x14ac:dyDescent="0.2">
      <c r="A17" s="8" t="e">
        <f>[1]!BexGetCellData("","003N8D85VN5Y88UOCOONXH6FK","DP_3")</f>
        <v>#VALUE!</v>
      </c>
      <c r="B17" s="11" t="e">
        <f>[1]!BexGetCellData("003N8D85VN5Y88UOCOONXLKGG","003N8D85VN5Y88UOCOONXH6FK","DP_3")</f>
        <v>#VALUE!</v>
      </c>
      <c r="C17" s="6" t="e">
        <f>[1]!BexGetCellData("003N8D85VN5Y88UOCOONXLQS0","003N8D85VN5Y88UOCOONXH6FK","DP_3")</f>
        <v>#VALUE!</v>
      </c>
    </row>
    <row r="18" spans="1:3" x14ac:dyDescent="0.2">
      <c r="A18" s="8" t="e">
        <f>[1]!BexGetCellData("","003N8D85VN5Y88UOCOONXHPE8","DP_3")</f>
        <v>#VALUE!</v>
      </c>
      <c r="B18" s="11" t="e">
        <f>[1]!BexGetCellData("003N8D85VN5Y88UOCOONXLKGG","003N8D85VN5Y88UOCOONXHPE8","DP_3")</f>
        <v>#VALUE!</v>
      </c>
      <c r="C18" s="6" t="e">
        <f>[1]!BexGetCellData("003N8D85VN5Y88UOCOONXLQS0","003N8D85VN5Y88UOCOONXHPE8","DP_3")</f>
        <v>#VALUE!</v>
      </c>
    </row>
    <row r="19" spans="1:3" x14ac:dyDescent="0.2">
      <c r="A19" s="8" t="e">
        <f>[1]!BexGetCellData("","003N8D85VN5Y88UOCOONXJT8W","DP_3")</f>
        <v>#VALUE!</v>
      </c>
      <c r="B19" s="11" t="e">
        <f>[1]!BexGetCellData("003N8D85VN5Y88UOCOONXLKGG","003N8D85VN5Y88UOCOONXJT8W","DP_3")</f>
        <v>#VALUE!</v>
      </c>
      <c r="C19" s="6" t="e">
        <f>[1]!BexGetCellData("003N8D85VN5Y88UOCOONXLQS0","003N8D85VN5Y88UOCOONXJT8W","DP_3")</f>
        <v>#VALUE!</v>
      </c>
    </row>
    <row r="20" spans="1:3" x14ac:dyDescent="0.2">
      <c r="A20" s="8" t="e">
        <f>[1]!BexGetCellData("","003N8D85VN5Y88UOCOONXKC7K","DP_3")</f>
        <v>#VALUE!</v>
      </c>
      <c r="B20" s="10" t="e">
        <f>[1]!BexGetCellData("003N8D85VN5Y88UOCOONXLKGG","003N8D85VN5Y88UOCOONXKC7K","DP_3")</f>
        <v>#VALUE!</v>
      </c>
      <c r="C20" s="4" t="e">
        <f>[1]!BexGetCellData("003N8D85VN5Y88UOCOONXLQS0","003N8D85VN5Y88UOCOONXKC7K","DP_3")</f>
        <v>#VALUE!</v>
      </c>
    </row>
    <row r="21" spans="1:3" x14ac:dyDescent="0.2">
      <c r="A21" s="8" t="e">
        <f>[1]!BexGetCellData("","003N8D85VN5Y88UOCOONXKV68","DP_3")</f>
        <v>#VALUE!</v>
      </c>
      <c r="B21" s="10" t="e">
        <f>[1]!BexGetCellData("003N8D85VN5Y88UOCOONXLKGG","003N8D85VN5Y88UOCOONXKV68","DP_3")</f>
        <v>#VALUE!</v>
      </c>
      <c r="C21" s="4" t="e">
        <f>[1]!BexGetCellData("003N8D85VN5Y88UOCOONXLQS0","003N8D85VN5Y88UOCOONXKV68","DP_3")</f>
        <v>#VALUE!</v>
      </c>
    </row>
    <row r="22" spans="1:3" x14ac:dyDescent="0.2">
      <c r="A22" s="8" t="e">
        <f>[1]!BexGetCellData("","003N8D85VN5Y8HKZ7PKW3YTFW","DP_3")</f>
        <v>#VALUE!</v>
      </c>
      <c r="B22" s="6" t="e">
        <f>[1]!BexGetCellData("003N8D85VN5Y88UOCOONXLKGG","003N8D85VN5Y8HKZ7PKW3YTFW","DP_3")</f>
        <v>#VALUE!</v>
      </c>
      <c r="C22" s="6" t="e">
        <f>[1]!BexGetCellData("003N8D85VN5Y88UOCOONXLQS0","003N8D85VN5Y8HKZ7PKW3YTFW","DP_3")</f>
        <v>#VALUE!</v>
      </c>
    </row>
    <row r="23" spans="1:3" x14ac:dyDescent="0.2">
      <c r="A23" s="8" t="e">
        <f>[1]!BexGetCellData("","003N8D85VN5Y8HKZ876XSEN4C","DP_3")</f>
        <v>#VALUE!</v>
      </c>
      <c r="B23" s="10" t="e">
        <f>[1]!BexGetCellData("003N8D85VN5Y88UOCOONXLKGG","003N8D85VN5Y8HKZ876XSEN4C","DP_3")</f>
        <v>#VALUE!</v>
      </c>
      <c r="C23" s="4" t="e">
        <f>[1]!BexGetCellData("003N8D85VN5Y88UOCOONXLQS0","003N8D85VN5Y8HKZ876XSEN4C","DP_3")</f>
        <v>#VALUE!</v>
      </c>
    </row>
    <row r="24" spans="1:3" x14ac:dyDescent="0.2">
      <c r="A24" s="8" t="e">
        <f>[1]!BexGetCellData("","003N8D85VN5Y8HKZ9377ZCGB0","DP_3")</f>
        <v>#VALUE!</v>
      </c>
      <c r="B24" s="10" t="e">
        <f>[1]!BexGetCellData("003N8D85VN5Y88UOCOONXLKGG","003N8D85VN5Y8HKZ9377ZCGB0","DP_3")</f>
        <v>#VALUE!</v>
      </c>
      <c r="C24" s="4" t="e">
        <f>[1]!BexGetCellData("003N8D85VN5Y88UOCOONXLQS0","003N8D85VN5Y8HKZ9377ZCGB0","DP_3")</f>
        <v>#VALUE!</v>
      </c>
    </row>
    <row r="25" spans="1:3" x14ac:dyDescent="0.2">
      <c r="A25" s="8" t="e">
        <f>[1]!BexGetCellData("","003N8D85VN5Y8HKZ9O9BNKOLS","DP_3")</f>
        <v>#VALUE!</v>
      </c>
      <c r="B25" s="11" t="e">
        <f>[1]!BexGetCellData("003N8D85VN5Y88UOCOONXLKGG","003N8D85VN5Y8HKZ9O9BNKOLS","DP_3")</f>
        <v>#VALUE!</v>
      </c>
      <c r="C25" s="6" t="e">
        <f>[1]!BexGetCellData("003N8D85VN5Y88UOCOONXLQS0","003N8D85VN5Y8HKZ9O9BNKOLS","DP_3")</f>
        <v>#VALUE!</v>
      </c>
    </row>
    <row r="26" spans="1:3" x14ac:dyDescent="0.2">
      <c r="A26" s="8" t="e">
        <f>[1]!BexGetCellData("","003N8D85VN5Y8HKZACCYYI3KG","DP_3")</f>
        <v>#VALUE!</v>
      </c>
      <c r="B26" s="10" t="e">
        <f>[1]!BexGetCellData("003N8D85VN5Y88UOCOONXLKGG","003N8D85VN5Y8HKZACCYYI3KG","DP_3")</f>
        <v>#VALUE!</v>
      </c>
      <c r="C26" s="4" t="e">
        <f>[1]!BexGetCellData("003N8D85VN5Y88UOCOONXLQS0","003N8D85VN5Y8HKZACCYYI3KG","DP_3")</f>
        <v>#VALUE!</v>
      </c>
    </row>
    <row r="27" spans="1:3" x14ac:dyDescent="0.2">
      <c r="A27" s="8" t="e">
        <f>[1]!BexGetCellData("","003N8D85VN5Y8HKZAZU4PQ6J5","DP_3")</f>
        <v>#VALUE!</v>
      </c>
      <c r="B27" s="10" t="e">
        <f>[1]!BexGetCellData("003N8D85VN5Y88UOCOONXLKGG","003N8D85VN5Y8HKZAZU4PQ6J5","DP_3")</f>
        <v>#VALUE!</v>
      </c>
      <c r="C27" s="4" t="e">
        <f>[1]!BexGetCellData("003N8D85VN5Y88UOCOONXLQS0","003N8D85VN5Y8HKZAZU4PQ6J5","DP_3")</f>
        <v>#VALUE!</v>
      </c>
    </row>
    <row r="28" spans="1:3" x14ac:dyDescent="0.2">
      <c r="A28" s="8" t="e">
        <f>[1]!BexGetCellData("","003N8D85VN5Y8HKZBM0RZLRBU","DP_3")</f>
        <v>#VALUE!</v>
      </c>
      <c r="B28" s="10" t="e">
        <f>[1]!BexGetCellData("003N8D85VN5Y88UOCOONXLKGG","003N8D85VN5Y8HKZBM0RZLRBU","DP_3")</f>
        <v>#VALUE!</v>
      </c>
      <c r="C28" s="4" t="e">
        <f>[1]!BexGetCellData("003N8D85VN5Y88UOCOONXLQS0","003N8D85VN5Y8HKZBM0RZLRBU","DP_3")</f>
        <v>#VALUE!</v>
      </c>
    </row>
    <row r="29" spans="1:3" x14ac:dyDescent="0.2">
      <c r="A29" s="8" t="e">
        <f>[1]!BexGetCellData("","003N8D85VN5Y8HKZCA2TBAFMI","DP_3")</f>
        <v>#VALUE!</v>
      </c>
      <c r="B29" s="10" t="e">
        <f>[1]!BexGetCellData("003N8D85VN5Y88UOCOONXLKGG","003N8D85VN5Y8HKZCA2TBAFMI","DP_3")</f>
        <v>#VALUE!</v>
      </c>
      <c r="C29" s="4" t="e">
        <f>[1]!BexGetCellData("003N8D85VN5Y88UOCOONXLQS0","003N8D85VN5Y8HKZCA2TBAFMI","DP_3")</f>
        <v>#VALUE!</v>
      </c>
    </row>
    <row r="30" spans="1:3" x14ac:dyDescent="0.2">
      <c r="A30" s="8" t="e">
        <f>[1]!BexGetCellData("","003N8D85VN5Y8HKZE3X0X81WE","DP_3")</f>
        <v>#VALUE!</v>
      </c>
      <c r="B30" s="11" t="e">
        <f>[1]!BexGetCellData("003N8D85VN5Y88UOCOONXLKGG","003N8D85VN5Y8HKZE3X0X81WE","DP_3")</f>
        <v>#VALUE!</v>
      </c>
      <c r="C30" s="6" t="e">
        <f>[1]!BexGetCellData("003N8D85VN5Y88UOCOONXLQS0","003N8D85VN5Y8HKZE3X0X81WE","DP_3")</f>
        <v>#VALUE!</v>
      </c>
    </row>
    <row r="31" spans="1:3" x14ac:dyDescent="0.2">
      <c r="A31" s="8" t="e">
        <f>[1]!BexGetCellData("","003N8D85VN5Y8HKZF2DGVBXCY","DP_3")</f>
        <v>#VALUE!</v>
      </c>
      <c r="B31" s="11" t="e">
        <f>[1]!BexGetCellData("003N8D85VN5Y88UOCOONXLKGG","003N8D85VN5Y8HKZF2DGVBXCY","DP_3")</f>
        <v>#VALUE!</v>
      </c>
      <c r="C31" s="6" t="e">
        <f>[1]!BexGetCellData("003N8D85VN5Y88UOCOONXLQS0","003N8D85VN5Y8HKZF2DGVBXCY","DP_3")</f>
        <v>#VALUE!</v>
      </c>
    </row>
    <row r="32" spans="1:3" x14ac:dyDescent="0.2">
      <c r="A32" s="8" t="e">
        <f>[1]!BexGetCellData("","003N8D85VN5Y8HKZFM8BOXL0I","DP_3")</f>
        <v>#VALUE!</v>
      </c>
      <c r="B32" s="10" t="e">
        <f>[1]!BexGetCellData("003N8D85VN5Y88UOCOONXLKGG","003N8D85VN5Y8HKZFM8BOXL0I","DP_3")</f>
        <v>#VALUE!</v>
      </c>
      <c r="C32" s="4" t="e">
        <f>[1]!BexGetCellData("003N8D85VN5Y88UOCOONXLQS0","003N8D85VN5Y8HKZFM8BOXL0I","DP_3")</f>
        <v>#VALUE!</v>
      </c>
    </row>
    <row r="33" spans="1:3" x14ac:dyDescent="0.2">
      <c r="A33" s="8" t="e">
        <f>[1]!BexGetCellData("","003N8D85VN5Y8HKZGAVOBDSIU","DP_3")</f>
        <v>#VALUE!</v>
      </c>
      <c r="B33" s="11" t="e">
        <f>[1]!BexGetCellData("003N8D85VN5Y88UOCOONXLKGG","003N8D85VN5Y8HKZGAVOBDSIU","DP_3")</f>
        <v>#VALUE!</v>
      </c>
      <c r="C33" s="6" t="e">
        <f>[1]!BexGetCellData("003N8D85VN5Y88UOCOONXLQS0","003N8D85VN5Y8HKZGAVOBDSIU","DP_3")</f>
        <v>#VALUE!</v>
      </c>
    </row>
    <row r="34" spans="1:3" x14ac:dyDescent="0.2">
      <c r="A34" s="8" t="e">
        <f>[1]!BexGetCellData("","003N8D85VN5Y8HKZH8BV9KUJQ","DP_3")</f>
        <v>#VALUE!</v>
      </c>
      <c r="B34" s="11" t="e">
        <f>[1]!BexGetCellData("003N8D85VN5Y88UOCOONXLKGG","003N8D85VN5Y8HKZH8BV9KUJQ","DP_3")</f>
        <v>#VALUE!</v>
      </c>
      <c r="C34" s="6" t="e">
        <f>[1]!BexGetCellData("003N8D85VN5Y88UOCOONXLQS0","003N8D85VN5Y8HKZH8BV9KUJQ","DP_3")</f>
        <v>#VALUE!</v>
      </c>
    </row>
    <row r="35" spans="1:3" x14ac:dyDescent="0.2">
      <c r="A35" s="8" t="e">
        <f>[1]!BexGetCellData("","003N8D85VN5Y8HKZKMXA4Z7HY","DP_3")</f>
        <v>#VALUE!</v>
      </c>
      <c r="B35" s="11" t="e">
        <f>[1]!BexGetCellData("003N8D85VN5Y88UOCOONXLKGG","003N8D85VN5Y8HKZKMXA4Z7HY","DP_3")</f>
        <v>#VALUE!</v>
      </c>
      <c r="C35" s="6" t="e">
        <f>[1]!BexGetCellData("003N8D85VN5Y88UOCOONXLQS0","003N8D85VN5Y8HKZKMXA4Z7HY","DP_3")</f>
        <v>#VALUE!</v>
      </c>
    </row>
    <row r="36" spans="1:3" x14ac:dyDescent="0.2">
      <c r="A36" s="8" t="e">
        <f>[1]!BexGetCellData("","003N8D85VN5Y8HKZLONALDCC9","DP_3")</f>
        <v>#VALUE!</v>
      </c>
      <c r="B36" s="10" t="e">
        <f>[1]!BexGetCellData("003N8D85VN5Y88UOCOONXLKGG","003N8D85VN5Y8HKZLONALDCC9","DP_3")</f>
        <v>#VALUE!</v>
      </c>
      <c r="C36" s="4" t="e">
        <f>[1]!BexGetCellData("003N8D85VN5Y88UOCOONXLQS0","003N8D85VN5Y8HKZLONALDCC9","DP_3")</f>
        <v>#VALUE!</v>
      </c>
    </row>
    <row r="37" spans="1:3" x14ac:dyDescent="0.2">
      <c r="A37" s="8" t="e">
        <f>[1]!BexGetCellData("","003N8D85VN5Y8HKZMBIWNVJQX","DP_3")</f>
        <v>#VALUE!</v>
      </c>
      <c r="B37" s="10" t="e">
        <f>[1]!BexGetCellData("003N8D85VN5Y88UOCOONXLKGG","003N8D85VN5Y8HKZMBIWNVJQX","DP_3")</f>
        <v>#VALUE!</v>
      </c>
      <c r="C37" s="4" t="e">
        <f>[1]!BexGetCellData("003N8D85VN5Y88UOCOONXLQS0","003N8D85VN5Y8HKZMBIWNVJQX","DP_3")</f>
        <v>#VALUE!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u H W 4 / S U M J h V 6 S x P X x f t O p s W / + j f u k y f F U t C q 8 j r 7 P F d v / 3 j Z 6 + + f P H m 9 M X T 3 1 8 7 + f 3 P X j z 7 8 u j B / s 7 O e G 9 8 D / / u f H r / 8 d 1 4 s 8 d v f v + n x 2 + O X 7 7 6 8 i f P n p 6 + I g R f v / r 9 X / / e n Q 9 f H H 9 x e v T 0 5 e 9 P I + F f a R g / 8 d X p 6 z e E + d k X 9 N e r 3 / v 3 / 7 2 f v / 7 9 + Y + z L 5 9 8 5 8 U X R z s 7 9 1 4 c P D 2 4 / 5 M v 7 v 8 + + z / 1 6 u F P v L j / 6 s 3 J T 3 z 5 6 e O 7 2 o J b v v m 9 3 6 R 3 j x 6 / / u q L 4 y f P T / H r 2 e v f / / W b V 1 + d v P n q 1 e n R 7 0 2 t / b 8 f H / / e Z 6 / x K f 9 8 / P L L 1 2 d v q K s d Q k x + f 3 z y 7 e O f f P 7 7 n w p Y + U P 7 4 D / w y 4 s v n 5 7 + / o I E f / 7 V F 1 / x 5 y + f n / 7 k q b Y g h F 4 f f U X D l d 8 Y 1 5 e v X r 8 Q b N + 8 e v P 7 P / / J 5 9 T z 4 7 v 2 j 8 f f f v X 7 / P 7 H J 2 / O f p L H 8 e 2 z U 4 G v 9 M a v R N X T N 1 8 y i N / / z e / z 8 u j 3 o t f 5 F / q b O t h E N G n w G E R + d X S M v / E L / X 3 6 / M 1 X Z 0 9 3 B a j 8 s c f 9 M 2 T 9 j d 7 V 3 + g t / c 1 7 0 f 4 l b / q E e H p 6 9 h Q U 5 g f 0 4 A 8 e n 3 x J n P T i 1 Z F 8 a v 7 C x 2 + O z 1 6 8 / v 1 / r 9 / n G a Y p + P v x 5 2 e v 3 7 w E 5 8 s v + P v 4 z Z t X Z 0 I n I d 3 v / / r 0 + e k J c z a m u f u Z a Y U e z 9 4 o W U F 4 n l T m A U v 8 Z 8 + P P 0 d v 7 g 8 z F + Y b / 0 + d H P O V 9 9 d j + v f N 7 6 + 8 R o L k / p J v X n e + M 3 + b b 3 U a 9 C + d g O P n p 8 f P C O n X L / 2 / T r 7 N 8 / j y y x P 8 l D n Z x B X a A r A / 3 z t K 8 e z Q / / f S P c a F P n v 8 5 t v f e a P d f 7 6 P X 9 7 w 7 L 7 G r 1 8 c / 9 7 y F 3 B 3 f z z + 4 u y F 9 7 n 9 A 4 T m 9 0 B w G t W p / H F 2 + h p Y M q H x 2 + P X R F f u 6 f d + 8 / r b z 5 7 r r 1 8 8 t b 8 + / 1 x + f f W a B O b k 9 P X r 3 / 8 L m j 4 e u p l p + 8 k X p 1 8 8 O X 3 V b U d d v S J S M g J P T 4 n H n v / + 9 I 5 9 2 z Q h b h G O c 3 + Q 3 v X V V V R 3 n X z 5 + s 3 J K a n L V 5 u 0 F R j U / B q o L Z 7 R 3 1 u Q s y p q 7 2 d D R e E 3 q 5 o w T v f H h 2 o p T + j 1 g y G l 5 V P r a 6 q p o 2 / T F C n U r r o C G P 3 t h 6 G 2 8 P 7 7 K S r v s 1 u r p d 1 B t e S 8 h Z 5 a 2 v 1 h q q W j H y f 1 6 / 6 K q C h A 5 p 8 b F d X n z 0 6 / G l R U + / 8 v U l M Q Z / O r 0 V f 6 G f 9 q F N f R 7 8 O f 8 a / / r 9 V g z 8 5 e n 7 z 8 J t X X / s + + + t r 7 u V F f l l Q / 0 l 0 / f 3 Q X f l q t 9 e X e m 5 / Y + / L + T z 1 4 9 p 2 z n z r Z 3 7 v 3 8 O y 7 v 8 / T 3 U G t 9 e m P t B Y L 2 j e v t b 5 6 c f L 7 H 7 8 6 P f 7 m 9 N b P S m S I 3 3 7 O 3 S 6 P W D / S X D 9 / N N c t v a 6 H 9 4 6 7 + m v H 6 K 9 7 / 2 / S X 7 / P L f X X 7 z 2 o v w C 9 8 8 n / S / T Z 5 8 / R 3 5 d f v X j z Q Q o N N H r P h B d N 9 p O s R B 6 T B M 5 + + K G a 7 v M B T f c w r u k w M O 8 v E c S j z 0 + / M H L 4 P v r v 2 1 3 9 5 x P 3 G 1 O A I V j 9 7 P 8 r K h G q 6 u t k z O B 5 d z 7 5 2 V O a u / / v V Z o n v 9 f J F 1 2 l u W e U 5 u 4 t c m r Q T E S r 5 z 8 p B C Q o Z z / 5 5 O m b 7 x z c P 3 v 2 + s u z N 7 8 X / X r 2 6 c 7 B m 9 / n N R M V 3 R C D g Y h g L v P r 4 + f H L z 7 / 6 o j a y C 8 K H t N k l C 2 r z K M X x W V e p k g t y d / Q g 6 b / n 1 V M 7 g 1 g c u + H j s n + A C b 7 P 3 R M 7 g 9 g c v + H j s m n A 5 h 8 + k P H 5 M E A J g 9 + 6 J g c D G B y 8 E P H 5 O E A J g 9 / 6 J j s 7 s R R 4 c 9 7 q G j T 1 7 5 n i J Z R 1 3 C v 5 x r K 0 i J c p N e / P / 0 d 9 Q b U 4 j + k Z 3 f v n r U h g Z v w h l y d I 1 k h b d y i K P 3 + e T W h X 5 Z Y N y 3 T U 1 k / / a K Y z q t s m i 0 J e 7 y H 8 Q R I 3 B X U r M 8 q j p z 3 5 y Z X j r y p F 1 8 Q z f f v w Y b r H 8 b B O z p Z 5 8 s 2 A x a L 7 L q q 5 T V 8 Q V P 0 + s v n p 2 / Y v 4 P v Q S D Z B X F u t S H c C 2 B h e j B / P H 7 B f Y U 4 6 W f A y f p q 9 v f H X z 6 D q U J / r 0 6 f A Q x + v d s Z 6 j c 2 8 h c V 5 o Y G / t O 0 W l 3 / o v U / + t d n H z b 6 y N i / D c c d D s s 3 M v S 7 3 u / f l k D l 3 v u l X C S M u X X I s v f / 1 p D l 5 a s v n 5 2 9 + f 1 P 3 n y D u e N 7 / 7 / N w f j U + s Z i E P 3 u / w s R h / f Z j 5 I w / S T M 8 5 8 4 H U w i 3 7 8 x m s C v P 6 Q k T E y j / d 4 R j f b 7 D G o 0 p s w P W 4 P d 5 X + p E 9 + 5 4 D + N O o u G e T / x 5 a e B K W N F Y R t + 9 + z B F z + 5 8 3 r / 0 7 N P f / J s V 9 M n 2 g 4 G 7 P W Z f s b W L J K R + f b Z 0 6 e n L 3 T 4 P A t H z 2 i S z O + P X 1 L S 9 g X P + N N X Z 8 + f v 3 5 D j H 3 0 n A b j / n r 8 7 e P X T 0 + f H X / 1 / M 3 T L 0 + + 4 k R K + A l x x s s X x 1 8 w P Z 8 c v z 5 9 C h K + e f 7 l 5 1 8 G n 1 g 9 a j 8 5 + f K L l 2 d P w 9 d U I X v O 0 c 8 a T R / s v n n e p + n J y y h N 9 3 5 E 0 1 v R 9 O D + / T 5 N j + M 0 d c b 4 R z T d R N P T z w 3 9 f N l / F q W p W x z / E U 0 3 0 f T 3 e v 0 w Q t O s p G D t e N q u s z J K 3 f s / o u 6 t q P v q 3 p t B 6 i 7 b v C 4 Q h E b o + + m P 6 H s r + v 7 e z 5 4 O 0 f d p M Y 2 S 9 s G P S H s b 0 h 7 c + 4 n f e w N p w b 5 R 8 h 7 8 i L y 3 I u / x 3 r f 7 5 P 3 y 1 X G U q A 9 / R N Q b i L q / c / / l p w c v f / K L m N M V J S r y p D 8 i 6 i 2 I + t 0 H n 8 Y 4 N e r K 7 v 4 o 5 L o V U R / u n f 1 E j F P j R P 1 R z H U 7 n f r 5 a S Q 3 Q D p 1 y F j t / i j w u h 2 3 H n x l V G i o V w c J + 6 P o 6 3 a E f X b / q 6 h u H S T s j w K v 2 x H 2 + b d P o / p 1 k L A / i r j 6 h P 1 y 7 8 1 P 7 H 1 5 / 6 c e P P t 8 5 / f 6 v e 5 / c b J z 9 v L k Y D 8 S F i B X k G 6 n r w f J 2 4 2 6 k L b W 3 3 5 E 5 g i Z z 7 7 z Z Z T M S y X z N E 7 m b v T 1 I z J v J v O X P 3 m w k c z L d t u 4 F C G h u x H Z j w h 9 9 H g T o X / y 0 9 c D h N 7 e 3 a Q 4 9 r p R 2 v + P C H 2 X / 6 V F W l n 3 5 1 9 O 3 d r l g 9 P v 7 p / s / F 7 3 n z 4 8 3 T k 4 e P H d Z w + e / D 4 7 b u 3 y 6 e n r k 1 d n L 8 M l X 4 x E f + N l Z B C E n F z z 6 + P T 3 / v k + M n r V 7 J G 6 f 6 w k / z 5 c y w M f v n V i z d u W k G y s x M Z g E H z L v / 7 7 P h E U O d f b o / 6 m S W b t 4 7 9 5 v Q V u A y L d v w r o L / 5 8 p V + p H / o h z y Y H f O p D I 3 W K r 9 8 + e b 5 2 Y t T v E J f e h 8 8 f n 3 2 + Y s j W i T k n 4 / p 4 6 N T i r / w 8 / H z L 7 9 7 9 P n p F 7 v 7 n 1 K Y h T + I 0 T 7 / 9 t E O r 4 h i w R z 8 R h + g I U 1 k 0 B Z / c 3 O d Y f r I L I 2 b X x + / / v b Z M 2 K c 7 + J 7 N O V P 9 w W o 1 w J / K o g 3 W M 4 9 2 k m f Z G W 2 n O Y M S z 5 j A P w r m n 7 3 m F b m 8 c s X p 6 f f f i P w a R G f M Q R 8 / D 6 4 y E + / W k C 6 w u / 9 u m H t n 6 k r F N Y P 9 A v z j v e X f q P U I e l + + e q 1 i C a t 3 7 8 y q + U 7 v L R v / h Q u Y 4 6 6 y / 8 e v + F 1 8 R N 8 x w y I X 4 S V d j d Z T 9 N E 2 + 5 Z x H u P a U s L / y + + + u L 3 f 3 1 C 6 I C 9 3 B / 8 + c t X p y d H e / I x / / 7 4 9 I u X p D d k 1 f w l o 8 + Y f v X F V / w L k e D z V z w + + e 3 x i 9 d f P e H B E H X e / P 6 i 1 2 B K v D / l q 9 f 6 1 4 5 + Z / 4 2 3 x L L W z B Y e G e g v x e k 7 / F d / F B R H S D Z 4 E r F h 5 E M O B j a 4 P d v g j o P / l 9 B H F 4 g / 3 8 f c e 7 9 v 4 I 4 v C r 7 / z 7 i 3 P 8 5 J o 4 X h 3 4 Y c X 5 4 m u j / H c J 2 c P / + h 5 L s Z 4 O f 9 n + O i e O t c H w Y c X 5 4 / L T 7 Q y f Z Y O j x / x G S 7 f 3 w S R Y R w U 9 / 8 m z 3 Q 0 n 2 s y G C e z / H x P G W b j 6 M O D 8 0 f t r 9 f 4 W L I I v d / 1 8 h m S H L z x X J v F X X / 6 + Q 7 O d a M M V x + L 1 e P / x Q k v 1 s a K 1 P f 4 6 J 4 6 0 0 f R h x f n j 8 9 H N N M m 8 5 + f 8 r J P v h u 6 e D + f T / j 5 B s z 5 D l h 0 e y w b X 1 / 4 + Q b P f n O q g W w b z 3 E 7 / 3 h 5 L s Z 0 P R / / A T e Y M L t B 9 G n B 8 e P x 3 8 0 E k W c x x + 7 2 d P P 5 R k P x v 8 9 L N M n L v 8 L 6 + K M Z a v a C 3 p 9 L U Q 7 e W r L 1 9 S R p 7 / x s v 6 w D c G k J 8 8 f v 4 V D / l u t / G G l x H b f v 2 X 9 z 7 k 5 X s f 8 P K 9 D x n z / g e 9 / C E E 2 / c J x p w m v 7 0 f E J 9 w X x P I 7 o 5 P A y x Q f h 0 Y H 0 C K 3 Z 2 A F L t f D 4 E P Y K H d n f 1 v A I H 7 H 4 L A p x / y 8 o O Q C a w G / X 3 2 f + r V w 5 9 4 c f / V m y d n z 4 4 f 3 / 0 6 o z r 4 E M Q e B o h 9 L b L u h m L y 9 W B 8 C G / s f g O 8 s f c B W m b 3 Q 9 T y 3 o f L 9 v 7 O h 8 O 4 / w 3 A e B j C e D 9 C 0 M s + F Y 9 O m z a b V e k s T 1 8 X 7 T q b F t U y f V Y s a T W / y O v s 6 2 H X 0 e c R K T z 5 i S 8 / / V q w A / 7 5 m t Q L 2 O j r w N j F / z e N 8 d X D F 8 c H v 8 + 3 7 x 1 / P d g 3 0 + / r a T H A D s z k T / 3 k q + e / / x c v 0 e H X g R X o g 5 9 6 d v b 7 G 3 C / / 0 8 w g b 4 O T N 9 2 H B 0 / / c n v / D 4 v v v y J r 8 6 + / H r Q f G N C 0 L 5 4 8 t 3 7 X w 9 Q a F j u 3 d 1 5 c H d v B z H B 1 w H m W 5 K j n f t 3 d / Y Z W L q 7 + 2 h 3 / 9 G 9 e 1 8 P a m B i v m m x 3 u 1 4 1 B 4 N 0 t 1 P H 9 0 7 e H T v 4 d e D G g g S T f j Z T 5 6 d / j 6 v v h 5 3 d 0 y k R 9 n 7 j + 7 v P t r 7 G j o H U A O Z + f F h G H d t Y P K T x 6 8 E J P / y k y + O v z j a O f v 9 n 5 2 9 P q H G m F 9 8 g l Y U B I k l 5 d 8 e / + T L 4 1 e v K d Y 5 o 4 / 0 1 8 e v z z 5 / g Q / 4 5 + M v X 7 4 5 e v L m 8 V 3 8 f P z 8 y + 8 e s a T h F / z 1 + 5 / + 3 m 8 A z / z 6 + N t n n 3 / 7 i O n C v / H f 0 k g / k m b U / s 3 v / Y b D P f 7 t 9 3 9 + + g I u h v c X v 6 q N 9 F f T y v / z 8 b d f / T 6 m F f 9 m G 7 m / H v + k t v h J 8 w n U u v 3 j 8 b d P n 7 / 8 / Y 9 / 8 v i M o 7 0 v X n / + + 7 / g 4 P D s y y f f e U G U d H T U T 3 j o J 1 + 8 t K Z w M / 3 R 9 E d z 8 H M x B 6 9 / / 5 M v v 3 h J / z w 9 / f 1 3 b 5 6 C 1 x u n 4 P Q n v C n 4 / P S L k 8 4 c 2 I / c N B j C 4 R N H 6 a P P q w m p y j I 9 F Z X 5 R T G d V 9 n 0 H / 2 L l 4 b 6 w Z z s / 7 9 2 U i x x 3 2 9 W X v 7 + z 3 6 f 0 + N X N 8 / H y 9 v P x x 6 7 W c F 8 2 I 9 u n I / j f / R v r t J l 1 q 7 r r B y l + + k q r 8 d 5 s 8 q n R V b m T W o B / Z B n 5 u j 0 p / N 6 W p A x l U n 5 2 v M E 4 R G K b 5 y m u / z v t 4 9 f P E W i k 3 0 j / e P x 6 z f H b + j H G 0 r e / f 4 / 8 d X p q 9 8 H + H p / P T 5 7 8 f K r N 1 8 Q K x z B d b F / S L r t + d l r H u 7 J V 6 9 + r 5 / C L 6 9 f P Q U 8 I u z e 9 s 7 + N h w b / e g x C f n Z T x 7 9 X u T r y W + P X 3 / 1 k l K H r 1 / / / l / Q P 8 e f n 1 p o r 7 / 6 g j N 8 v / + r L 7 / 7 G u w T f u C + P / n y + V d f v A i b m M 8 e f 0 V U / / 2 P T 9 6 c / e Q p v w f I / m f a E B + / + P 1 P v k 3 c + P t / + c J 2 2 f 3 I b 0 N v v u Z 8 c e c j a v P 6 z a u v T u x L 3 C b 8 y G / D L + 0 G b Q T O 6 2 / T L D 7 9 k l K n p y / e g D 5 v j p k u n Y + P l V z h x 0 R t a Q 2 Y u 7 + / Y Z X h 6 C l s K O / t 6 Z 8 e o N d n T 3 / / s x d P T 3 9 v J n f 3 M 9 O K 0 s T 4 8 N n Z 7 4 3 R 9 z 8 0 4 N 2 b p p n / m W k V g R Z 8 + B i D x S y 8 + F z S 0 a f f t X N 9 9 o L c q 7 O n / O v r F 1 + + o c T w m 9 + H Z f O Y i P T 7 0 H y 8 O k P Q 5 v + J P p h Z 7 7 4 6 J f 5 / T Z J J H P r V c / r 5 x f H v / f s z F v I L / / 3 7 m L 9 / H 3 5 D G p I j 9 + w Z + n n 1 E z + J H y J H k a h G B Y x / / P 7 k r H 7 X t u a / f v 8 3 q s v O X j y j y X 0 S R F n 2 s 8 e f n 7 7 4 6 s U Z e 5 m D s a N t 8 5 j y 3 8 9 J z r 4 4 e 5 O + a 4 p H y 6 L 8 7 K O 2 X u c f o S M W o L M v W W X Z 3 x + / h g 4 5 O 3 7 y / P T k y x d v j s 9 e n J I u s b / + / q J I I t D e / N 6 / P 7 H Q 6 c k b v P / 7 s 6 v 7 O t L s b h T + 3 V e v X / 3 + r 3 9 v Z m Y i 6 E + e P c W n 0 Q / J 1 J w e P X 3 5 + 2 O l B r 8 + t l P 3 9 O w L M V G / 9 3 O s C 3 z h 9 K a 3 J P L t 3 / v 3 + X 0 + / + L J d 3 5 y 5 4 v 9 1 0 6 P 4 q f q c l I t w E 4 Y S U T 1 z V e v O O A P / n 5 8 / H u f v T 7 6 f R 7 f 5 Z 9 C T W j b X a U m U e 3 b x z / 5 3 J g o + U P 7 4 D + Y g + H R O N m z q y d u Q e X F l 4 T Q 6 6 O v a L j y G + P 6 8 t X r F 4 L t m 1 e k l 3 / y + R F y O / a P x 0 7 x s Q i c n Q r 8 n z x 9 9 Z p m G b 9 C S 7 / 5 k k F g S e X o 9 8 L U s N V + j Y n c R D R p 8 J g X X 4 6 O 8 T d + o b 9 1 g U m A 6 g o S 9 2 9 X b b 7 N 7 + p v u n b z 7 e B F + 5 e 8 6 R P i 6 a m J r n Y w W v 0 A z P m U D O W R f G r + M j z 7 + v f / v X 4 f l s / P y d y 8 B K / L L / j 7 + M 2 b V 2 d C G b U S 5 K I Q C y u J r O V 4 8 f T M f A b C 8 q T x H F v i k n n 8 X P w D 8 4 e h t f n G / 1 O J b 7 7 y / v I X x 3 a + q c U x W r w 7 f k Z I v 3 7 p / 3 X C X t T r l 1 / K a h 7 T f N O s a w v A / n z v K M W z Q / / f T / c Y F / r s 8 Z t v f + e N d v / 5 P n 5 5 w 7 P H + p n 0 p v y l S l T / e P z F 2 Q v v c / s H C M 3 v g e A 0 q l P 5 g 6 J k Y M m E x m + P X x N d u a f f + 8 3 r b z 9 7 r r 9 + 8 d T + + v x z + Z U M 9 / H J C f s f N H 0 8 d D P X 9 p M v T r 9 4 Q j q u 0 4 6 6 e k W k Z A S e k m 0 + e w 7 T H X A K m h C 3 C H + 5 P 8 Q n s + r o R t 3 0 + z z c P / v q 2 1 8 8 3 N 0 9 e / k N 6 K b f + + e F b g q J 9 i P d 9 P N D N 4 W z P q C b 7 v 9 I N 3 2 Q b j r 5 8 v W b E 4 o y T r 2 I s 6 + N o G f M r 4 F a 4 h n 9 v Q U 5 q 4 L 2 f j Z U E H 6 z q g f j d H 9 8 q B b y h F o / G F J K P r W + p h o 6 + j Z N k U L t q i O A 0 d / + / 6 O W d g f V 0 u 6 w W t r 9 Y a o l J O 7 t X y 9 j K o p j V f w c c K J + 7 4 P d J 0 9 f f 3 l 8 + n B Q U f 2 / S U 1 B n M 2 v R l / p Z / y r U V w I f c y v / 6 / V Y J p u / u b U 1 / 7 P v v r a + 7 l R X 5 Z U P 9 J d P 3 9 0 F 3 5 a r f X l 3 p u f 2 P v y / k 8 9 e P r m 9 D t f f f X t s y + O f 5 / j p 6 8 G t d a n P 9 J a L G j f v N b 6 6 s X J 7 3 / 8 6 v T 4 m 9 N b P y u R H 3 7 7 O X e 7 P G L 9 S H P 9 / N F c t / S 6 9 v d e d v X X j t F f u / 9 v 0 l + / z y 3 1 1 + 8 9 q L 8 A v f P J / 0 v 0 2 e f P 0 d + X X 7 1 4 8 8 0 p t P s / + w r t 8 w G F 9 j C u 0 H h 1 y f 0 l 8 n b 0 + e k X R t z e R 8 1 9 u 6 v m f B p + Y 3 o u B K u f / f 9 L 8 8 G d 7 n z y 8 1 I T f u c n d t 9 0 N e G e 0 Y Q P b h G B Q t 0 Q r Z 7 / p B C Q o J z 9 5 J O n b 7 5 z c P / s 2 e s v z 9 7 8 X v T r 2 a c 7 B 2 9 + n 9 d M V H R D 7 A Q i g p X M r 4 + f 0 + r t V 0 f U R n 5 R 8 C C q 0 a C s B 4 9 e F J d 5 m c J x k b + h 3 E z / P 6 u Y 7 A 1 g s v d D x + T e A C b 3 f u i Y 7 A 9 g s v 9 D x + T + A C b 3 f + i Y f D q A y a c / d E w e D G D y 4 I e O y c E A J g c / d E w e D m D y 8 I e O y e 5 O H B X + v I e K N n 3 t O 5 5 o e U v P E 2 N 5 x R 7 Y 6 9 + f / o 5 6 I e p p P K R n d + + e t W a B e / K G / K m j 0 6 b N Z l W T P i u W 2 X J a 5 D X 9 / n k 1 o V + W V T q j I Z z O 8 D P 9 o p j O q 2 y a L Q l 7 v I f x B E j c F d R i L v G 9 9 w v p x U 2 + t U u 8 9 / 9 W l / j l q y + f n b 3 5 / U / e f I O 5 y X s / + y 7 x z s 9 N j O 9 T 6 x t z f v W 7 / / + 4 u p b a P 8 9 c 2 y 8 / f 9 l z b W 2 S 8 t 6 N j i 1 + / S E F + T G N 9 n t H N N r v M 6 j R m D I / b A 1 2 l / + l T n z r w n 8 a d R Z O y + / z + R d k E 3 e + 2 H / t l B s r n o G G r z 8 / I V H h B t K O B n 9 0 P G 2 L y 0 o / x w e x Z O a 3 z 5 4 + P X 2 h J O C Z g P 2 1 v z 9 + S Y n B F z z r T 1 + d P X / + + g 0 x 9 9 F z G p D 7 6 / G 3 j 1 8 / P X 1 2 / N X z N 0 + / P P l K u O H l i + M v m I Z P j l + f P g X Z 3 j z / 8 v M v g 0 + s 7 r S f n H z 5 x c u z p + F r q o Q 9 i / i z Q c d v / 8 S b 3 3 v n 8 5 9 6 + u 0 + H d N U K J m e F P V 0 X W b L N o 8 S 1 S 3 M / 4 i o 0 v D s 2 8 f 3 d v d + a u 9 N j K h p e n q e C 2 G v 0 9 N f t C 4 u s z I n 2 j Z R 4 j r T / C P i S s P v P P v 2 p 8 d P d r 4 a I O 7 T v M 7 J q W z S L H 2 V T 4 t J U T t 6 V z f T 2 y 3 T f q P 0 / v 8 w v X + v h 1 + 9 / P T z L 1 / + X r e m 9 5 M i X + Y N U f t 1 X l 8 W 0 6 K K k 9 o l Y n 9 E a i X 1 V z / x 9 N P v 7 r 7 + M k 7 q s + U l M W 5 W D x H 0 0 x 8 R t N P w + e e / 1 7 2 9 + 8 + e f h E n 6 H G 5 y K b g 1 S g 5 H / y I n J 2 G X + z s f P H 7 f P r q 9 / q J A b v W t A U R t P h H / 9 Z l u q r q 9 O U / + l f X s 2 K W k S Z 4 m r c 5 8 W 3 N U b + 4 F c 1 N f s X B j + j f p f + L z 3 c P v v i p n z y N 0 / / L F n m W P n X j 7 P 3 w R + T 1 G / 4 + D w / 2 f u r J K 1 r S e v k 8 R t 4 3 V Z u V c e 6 N 0 h e p t x / R 1 6 P v w e / 9 6 m T / 9 D t f 7 h 1 / u i H W e H F T u L H 7 o x i u S 9 f X X 3 z n 8 4 P 9 L 0 8 3 u A 1 1 U 1 T w y W x C N o P D 9 j y r L 6 r 0 Z Z n 9 I B o u 7 / 4 o s u u S + s 3 L 3 + f h l / d + n 5 O d O K l v H 3 z c g v o / C v 2 6 1 K e E 9 h c 7 B 5 9 + d S 9 O f Y 0 7 z p a L d T 4 p 8 2 Z E v 5 7 X W d 6 0 9 X r a r u u M A u 6 T a s l / T k U e 8 m X 6 s o 5 S / 0 e B Y J f 6 v / f r V 7 / 3 / u + z s / N 6 I / W / E N p H a f q j i K 9 L 0 9 / n + b 3 9 F z v 7 D 1 8 N B C j q a 5 x R 2 L e 8 K A Y J + 6 P I r 0 P Y 3 + f p / t O f O P i J V 0 + O h x T 1 i j R 1 I c H K y A t P r t P j R V W 3 x Q 8 0 j j m e r h f k j F A Q Q 6 4 f W D x K / x + F i n H 6 / 9 5 f f L W Z s Z 8 W 5 0 T 4 W T y h s f u j C L B H 1 u 9 + d f z q p 8 5 e D e i L 9 4 3 A l 9 b b j t L / R y F i l / 6 n X + 7 s f v H F 7 / X 6 R Z z + Y Q T u q D s U J O 7 9 K E j s B u H 7 L 4 / v 7 + 6 / f H k Q o 3 A v C A / C x T i J f x Q v d k l 8 / / n L s 9 O 9 k 0 / v 9 0 n c J X C U o j 8 / w s L f 5 + H + 2 V f f / u L h 7 u 7 Z y x s o e v / L n 3 r 4 e u f + y Y u Y W t h j F u y T c f N i 9 L O f Z 2 T 8 f Q 4 O v v x 9 v v q 9 f v L k 9 / r 0 1 Z N I f n O P d W W E i h u Z 8 f 8 b V L z L / 5 5 8 y b g / O z 7 B j + M 3 r / D j 5 J S I 8 O r V 7 / 3 7 8 y + n z 9 9 8 d f Z 0 d 5 N A m y b a d m 8 T q 5 o m j 1 9 8 9 c X v / / r k + P n p E d H Y / c G f v 3 x 1 e n K 0 J x / z 7 4 9 P v 3 h J Z D p 7 D f x e P j / 9 y d P n j O l X X 3 z F v z w / / v z z V 9 T t 4 7 v y 2 + M X r 7 9 6 w o N 5 9 v z 4 z e + v E / f 4 r v e X f P O 6 8 5 3 5 2 3 x L s 2 i h v P 7 9 n 5 4 x z N / r 7 C l e w A + i q y H U D R Q L U p E / o t h t K O Y 7 9 J s o 1 p X j n 8 c U 8 3 z F 0 x / x 2 C 0 o 5 m e Y f i S V N 1 M s X J H 9 E c V u p t j t N f + P 9 J j 1 L r x l 0 R / x 2 C 0 o d m t b + S O K W a n 0 l j B / R L G b K U a a / / d 6 + N X L T z / / 8 u X v 9 S M 9 d h u K h W s t P 6 L Y r S j m r X b / i G I 3 U + z 2 / t i P K G Y p d v b t 4 3 u 7 e z + 1 9 + Z H m v 8 2 F L u 9 V P 6 I Y p Z i X 3 1 x / M X O w a d f 3 f s R x W 5 D M e i x F 5 / v H n z x U z 9 p d d O P 9 N i t f P 5 X T 4 5 / x G P f L M V + x G N W K r / z 7 N u f H j / Z + e p H t v K 2 F P u 9 v v q J p 5 9 + d / f 1 j + L K 2 1 L s 2 z / x 5 v f e + f y n n n 7 7 R x S 7 J c V u 6 c H + S I + 9 b 7 b n R x S z P P b 8 8 9 / r 3 t 7 9 Z 0 + / + J F U 3 p J i t 7 S V P + I x 6 4 / d c r 3 y R x R 7 3 7 j y R x R 7 3 7 j y / 3 d 6 7 G t S D F H S d 7 8 6 f v V T Z 6 9 + l L W + H c V u v V 7 5 I 4 p Z P X b L l Z E f S a W L K 2 + 3 + v Y j i r 1 v X P k j q b R 6 b P / l 8 f 3 d / Z c v D 3 5 E s V t S 7 P 7 z l 2 e n e y e f 3 v 8 R x W 5 D s d v H l T + i 2 P v 6 Y z / S / J b H P v / i y X d + c u f 1 5 y c / 4 r F v l m I / 4 r H 3 t Z U / o p j 1 + X / v 1 6 9 + 7 / 3 f Z 2 f n 9 Y + k 8 j Y U u / 1 a 0 s 8 f i t 3 l f 5 + + O n v O K L 1 8 9 f L N 2 e l r o e T L V 1 + + P H 0 l f + N l f X Y J C o D 8 5 P H z r 0 7 x 0 t 1 u 4 w 0 v 7 + 1 + y M t 7 H / L y v Q 9 4 + d 6 H j H n / g 1 7 + E I L t + w R j T p P f 3 g + I T 7 i v C W R 3 x 6 f B 0 e / 9 9 W B 8 A C l 2 d w J S 7 H 4 9 B D 6 A h X Z 3 9 r 8 B B O 5 / C A K f f s j L D 0 I m C N T q 7 3 2 w + + T p 6 + 8 8 u H f / 6 4 3 q 4 E M Q e x g g 9 r U Q 2 A 3 F 5 O v B + B D e 2 P 0 G e G P v A 7 T M 7 o e o 5 b 0 P l + 3 9 n Q + H c f 8 b g P E w h P F + h K C X f S o e n T Z t N q v S W Z 6 + L t p 1 N i 2 q Z f q s W G b L a Z H X W X r 8 9 f D r a P R Y 0 P H F / u u v B T v g o K 9 J v 4 C R v g 6 M X f x / o 6 6 5 9 + b 0 5 e 9 z / O 0 3 X w / 2 J v p 9 i B 4 D 7 M B Q / t R P v n r + + 3 / x E h 1 + H V i B R v i p Z 2 e / v w H 3 + / 8 E N f g a z A O g v v k 4 O n 7 6 k 9 / 5 f V 5 8 + R N f n X 3 5 9 a D 5 9 o S g f f H k u 1 + T b q F t u X d 3 5 8 H d v Z 3 d g 6 8 H z D c m R z t 7 B l i 6 e + / R z v 6 j v a + J Y m B l v n n J 3 u 2 4 1 R 4 V 0 t 1 P H 9 0 7 e H T v 4 d e D G s g S T f n Z T 5 6 d / j 6 v v i a K o f D c v 7 u z r y j e f 3 R / 9 9 H e p 1 8 P a i A 2 P z 4 M 4 6 6 N T n 7 y + J W A 5 F 9 + 8 s X x F 0 c 7 Z 7 / / s 7 P X J 9 S Y w P E n a E W R k J h T / u 3 x T 7 4 8 f v W a A p 4 z + k h / f f z 6 7 P M X + I B / P v 7 y 5 Z u j J 6 R a 8 P P x 8 y + / e 8 T a C L / g r 9 / / 9 P d + c y R / 8 6 + P v 3 3 2 + b e P m C 7 8 G / 8 t j f Q j a U b t 3 / z e b z j m 4 9 9 + / + e n L + B n e H / x q 9 p I f z W t / D 8 f f / v V 7 2 N a 8 W + 2 k f v r 8 U 9 q i 5 8 0 n 0 C z 2 z 8 e f / v 0 + c v f / / g n j 8 8 4 5 P v i 9 e e / / w u O E M + + f P K d F 0 R J R 0 f 9 h I d + 8 s V L a w 8 3 0 x 9 N / 3 8 4 B / 8 f m I P X v / / J l 1 + 8 p H + e n v 7 + u z d P w e u N Y n D 6 E 5 4 Y f H 7 6 x U l H D u x H T h Q M 8 + I T x + 1 H n 1 c T U p Z l e i p K 8 4 t i O q + y 6 T / 6 F y + N B A R y s f / / W s G w x H 2 / W X n 5 + z / 7 f U 6 P X 9 0 8 H y 9 v P x 9 7 7 G k F 8 2 E / u n E + j v / R v 7 l K l 1 m 7 r r N y l O 6 n q 7 w e 5 8 0 q n x Z Z m T e p B f R D n p m j 0 5 / O 6 2 l B 5 l Q m 5 W v P E 4 R H K L 5 x m u 7 y v 9 8 + f v E U + T z 2 Z / S P x 6 / f H L + h H 2 8 o g / f 7 / 8 R X p 6 9 + H + D r / f X 4 7 M X L r 9 5 8 Q a x w B O f F / i E 5 t + d n r 3 m 4 J 1 + 9 + r 1 + C r + 8 f v U U 8 I i w e 9 s 7 + 9 t w b f S j x y T k Z z 9 5 9 H u R u y e / P X 7 9 1 U v K H r 5 + / f t / Q f 8 c f 3 5 q o b 3 + 6 g t O 8 / 3 + r 7 7 8 7 m u w T / i B + / 7 k y + d f f f E i b G I + e / w V U f 3 3 P z 5 5 c / a T p / w e I P u f a U N 8 / O L 3 P / k 2 c e P v / + U L 6 Y F I 0 P 3 I b 0 N v d t v w R 9 T m 9 Z t X X 5 3 Y l 3 b R J v z I b 8 M v h W 0 E z u t v 0 y w + / Z L y p 6 c v 3 o A + b 4 6 Z L p 2 P j 5 V c 4 c d E b W k N m L u / v 2 G V 4 Q A q b C j v 7 U X f + 3 0 e 7 p 9 9 9 e 0 v H u 7 u n r 3 U 9 2 x D 0 9 / r s 6 e / / 9 m L p 6 e / N z L E v c 9 M K 8 o z 4 8 N n Z 7 8 3 C N n / 0 G D h 3 t y 1 H X a h 7 c W g B R 8 + B k 0 w W S 8 + 5 1 D 3 x e l 3 L U u c v S A v 7 O w p / / r 6 x Z d v K I n 8 5 v d h E T 4 m W v 4 + N G 2 v z h D e + X + i D + b p u 6 9 O S U x e k w A T I 3 / 1 n H 5 + c f x 7 / / 6 M h f z C f / 8 + 5 u / f h 9 + Q h u T v P X u G f l 7 9 x E / i h 4 h b L P 5 R Q e Q f v z 8 5 t d + 1 z f m v 3 / + N 6 r y z F 8 + I C Z 4 E A Z n 9 7 P H n p y + + e n H G 3 u h g m G n b P K Z k + X O S x y / O 3 q T v m u L R s i g / + 6 i t 1 / l H 6 I g F 7 e z L F 5 g T + / v j 1 9 A 1 Z 8 d P n p + e f P n i z f H Z i 1 P S O f b X 3 1 8 U T g T a m 9 / 7 9 y c O O j 1 5 g / d / f 3 a J X 0 e a 3 Y 3 C v / v q 9 a v f / / X v z U x P F P 3 J s 6 f 4 N P o h m a T T o 6 c v f 3 / y N P j X x 3 b u n p 5 9 I a b s 9 3 6 O R Y Q v n H 4 N F k q + + v L k y y 9 f / N 4 P v / j i S 6 d v 8 V N 1 P q k g Y C e c J C L 9 5 q t X n B s I / n 5 8 / H u f v T 7 6 f R 7 f 5 Z 9 C T W h l Q 0 2 i 2 r e P f / K 5 M W X y h / b B f z A L w / M R J E Q B 6 1 K L W 3 1 5 8 S U h 9 P r o K x q u / M a 4 v n z 1 + o V g + + Y V 6 e + f f H 6 E R J D 9 4 7 F T k C w D Z 6 c C / y d P X 7 2 m W c a v 0 O Z v v m Q Q W H 8 5 + r 0 w N W z d X 2 M i N x F N G j z m l Z q j Y / y N X + h v X a I S o L o G x f 3 b J Z 5 v 8 7 v 6 m y 7 0 f D t 4 0 f 4 l b / q E e H p q o r A d j F Y / A H M + J Y N 6 J J + a v w z P v v 7 9 f 6 / f h w X 0 c z J L L y H C 8 g v + P n 7 z 5 t W Z U E a t C b k y x M J K I m t h X j w 9 M 5 + B s D x p P M e W u G R G P x c / w v x h a G 2 + 8 f 9 U 4 p u v v L 9 + V l b S a M X v + B k h / f q l / 9 c J e 1 u v X 3 5 5 g p 9 C 8 0 2 z r i 0 A + / O 9 o x T P D v 1 / P 9 1 j X O i z x 2 + + / Z 0 3 2 v 3 n + / j l D c 8 e K 2 h S n P K X a l H 9 4 / E X Z y + 8 z + 0 f I D S / B 4 L T q E 7 l D 4 q m g S U T G r 8 9 f k 1 0 5 Z 5 + 7 z e v v / 3 s u f 7 6 x V P 7 6 / P P 5 V c y 8 M c n J + y n 0 P T x 0 M 1 c 2 0 + + O P 3 i C e m 4 T j v q 6 h W R k h F 4 S j b 8 7 D l M f M A p a E L c I v z l / h D f z a q j W + u m 5 6 f 7 3 / 0 G d N P v / f N K N w n R f q S b f n 7 p J p n 1 A d 1 0 / 0 e 6 6 Y N 0 0 8 m X r 9 + c U D R y 6 k W m f W 0 E P W N + D d Q S z + j v L c h Z F b T 3 s 6 G C 8 J t V P R i n + + N D t Z A n 1 P r B k F L y q f U 1 1 d D R t 2 m K F G p X H Q G M / v b / H 7 W 0 O 6 i W d o f V 0 u 4 P U y 0 h w e / 9 F V F R H K z i 5 2 Y n 6 u F P / V 6 D i u r / T W o K 4 m x + N f p K P + N f j e J C 6 G N + / X + t B t O 0 9 D e n v u 7 / 7 K u v v Z 8 b 9 W V J 9 S P d 9 f N H d + G n 1 V p f 7 r 3 5 i b 0 v 7 / / U g 6 d v T r / z 1 U + e 7 r / Y e / 2 T D 3 5 q U G s 9 + J H W Y k H 7 5 r X W V y 9 O f v / j V 6 f H 3 5 z e + l m J / P D b z 7 n b 5 R H r R 5 r r 5 4 / m u q X X d e / L n a 7 + 2 j H 6 a / f / T f r r 9 7 m l / v q 9 B / U X o P u f Y H n v / x 3 6 7 P P n 6 O / L r 1 6 8 + e Y U 2 v 7 P v k L 7 f E C h P Y w r N F 5 e c n + J v B 1 9 f v q F E b f 3 U X P f 7 q o 5 n 4 b f m J 4 L w e p n / / / S f H C n O 5 / 8 v N S E B w d 7 B 1 1 N u G c 0 4 a e 3 i E C h b o h W z 3 9 S C E h Q z n 7 y y d M 3 3 z m 4 f / b s 9 Z d n b 3 4 v + v X s 0 5 2 D N 7 / P a y Y q u i F 2 A h H B S u b X x 8 9 p + f a r I 2 o j v y h 4 E N V o U N a D R y + K y 7 x M 4 b j I 3 1 B u p v + f V U z 2 B j D Z + 6 F j c m 8 A k 3 s / d E z 2 B z D Z / 6 F j c n 8 A k / s / d E w + H c D k 0 x 8 6 J g 8 G M H n w Q 8 f k Y A C T g x 8 6 J g 8 H M H n 4 Q 8 d k d y e O C n / e Q 0 W b v v Y d T 7 S 8 p e e J s b x i D + z 1 7 0 9 / R 7 0 Q 9 T Q e 0 r O 7 d 8 9 a s 8 A 9 e U P + 1 N F p 0 2 a z q k m f F c t s O S 3 y m n 7 / v J r Q L 8 s q n d E Q T m f 4 m X 5 R T O d V N s 2 W h D 3 e w 3 g C J O 4 K a j G X + N 7 7 h f T i J t / a J d 7 7 f 6 t L / P L V l 8 / O 3 v z + J 2 + + w d z k v Z 9 9 l 3 j n 5 y b G 9 6 n 1 j T m / + t 3 / f 1 x d S + 2 f Z 6 7 t w 8 + f 7 A 8 m K e / d 6 N j i 1 x 9 S k B / T a L 9 3 R K P 9 P o M a j S n z w 9 Z g d / l f 6 s S 3 L v y n U W f R a f n i i y + d c m P F M 9 D w 9 e 9 D / o E 0 k H Y 0 + K O X W V N c V v o 5 P o g l M 7 9 9 9 v T p 6 Q s l A c 8 E 7 K / 9 / f F L S g y + 4 F l / + u r s + f P X b 4 i 5 j 5 7 T g N x f j 7 9 9 / P r p 6 b P j r 5 6 / e f r l y V f C D S 9 f H H / B N H x y / P r 0 K c j 2 5 v m X n 3 8 Z f G J 1 p / 3 k 5 M s v X p 4 9 D V 9 T J e x Z x J 8 1 O h 4 / + e 5 3 + 3 R M U 6 F k e l L U 0 3 W Z L d s 8 S l S 3 M P 8 j o v p E / e o n f 6 8 Y U d P 0 Z J 0 v 2 6 x J V 1 V N J L 7 I 6 j R L T 6 q 6 r d K X Z f a D O O c 6 E / 0 j I n s N n z z 9 K q I B Q O S n 1 X S 9 I D p X 7 0 d n l x 3 8 E Z 1 9 O n / 3 d V R D k I 6 o 6 m n x j / 6 t y 5 C 2 c O 7 L L H 2 a r 2 d Z + v I f / X s m Z T H N o g R 3 6 + I / I r j X 8 O T Z q w H t 8 e Y f / e v b d U l s f Z 3 + Z F Z W d d 7 c g q 0 / / R G V o 1 T + f X 5 i Q H 2 I 6 W v S p 8 V 5 X h e I Z W 8 m 8 o M f E T n W 8 O m 3 v x z Q H c + q 5 Y w Z + U m R L 4 m P S W m 8 y e s p p w v y Z f p 5 V p P T 8 Y / + 9 X H F c f A j a s c a n u 6 8 G F A c L + v q s m i K a n k r j f H w R + Q N G 7 5 8 + H v v v t p 5 + c X + / T h 5 v 2 z B t k Z v 3 E h g p O Z + R O A I / 3 7 n i 6 h K f l O 1 W Q k N Y S j s o p I m S t 8 f x X r R h s / 2 f q 9 N s d 6 L K j 2 x h I 3 S 9 U f h X p y u z 7 / z H u H e 8 6 y + 2 K Q c f h T u R R t + v n / 2 f u H e T X T + U b g X p / O L z w d c t j C i u w W F f x T f R R t + + 9 N n Q 2 5 a J P K 4 i c g / C u / i R H 5 5 O q A u P i T y 2 P 1 R n B d t + J 0 3 B 0 M 5 o i D y u I m Z f x T Y R R v + X i c P o h q j 5 x g H L l z c N / 5 R c B c n 8 U 9 + G t E X X Q L H K L r 3 o 2 g u a P j t 3 + u n H r z 8 v b 5 7 7 / d 5 8 y y i E 7 6 d T U n t e n 7 E 3 Z d Z W x e L a l l E V c L e j 2 K 5 L n U P H n z 6 e 7 8 + f b F / E l M J m + h L e Y k l / T 5 Z k 2 s R p f W P 4 r s u r R / e e / D g p 0 4 + f 7 I T t 2 7 H F H C 0 R H G Y t y h F f x T M 9 S j 6 5 c M n L 3 6 v L 5 + / H g r m l k p P q N 2 T b F W Q B o 6 S 9 k f x W 5 e 0 x y c n v 8 / v c 3 b v 9 / p 8 g F m n 7 T o r i x 9 k s m g n y 3 Q x f R E l 9 4 + C u R 6 5 f + q r / Z c / 8 e l 3 o k n h j X r 4 c w o 8 6 m x A C f 8 o o O s S + s k X O 6 9 + 6 v m r J 1 / F + f p V 3 q z L N k N Q N 8 v L 9 P S n K Z o r S I e k W 8 f z q q 6 r u 5 S 5 a D L + 9 U 6 U 4 j 8 K 6 r o U P z n e e / P k + N k X Z 7 e g u C N 4 k x 5 T 2 F E X W J i O E v p H 4 V 2 X 0 K f 3 f u + d 3 / t g 9 7 u n Q 4 S + z M p / 9 O 8 Z C D x + F M p 1 y f l s 7 + n n P / m E 1 v Y H + T a v L 7 M o N e / 9 K I z r U f O L g y d f / t 7 P d w a 1 w L Q t z s m 0 O X / t a y q G e z 8 K 8 r q 0 / / z 4 J 7 9 8 8 v T 1 W d T m n b 6 b 5 k 2 V V u n Z s l n T D J C n M S 0 y Z C / J o x t y 8 6 K E / 1 H E 1 y X 8 t w + e / O T D 3 + u r 7 / z E D a a P 1 5 r e k C P H p C c q E 9 0 5 B 7 e s 0 i 9 I H t q M + D 3 O 7 T 8 K C r t E / 7 2 + + L 2 P 9 3 / q w b e H 9 f Z t i B 4 l 9 o / C x C 6 x n 3 / 5 4 v j 5 0 5 O T h 3 1 i v + F 8 5 / v m 6 O 7 9 K D b s 0 v i L J 2 f f f f G T 3 / m J 3 3 u I x o h U J K l M K 1 H v T f C f X z H i 8 9 P 9 7 9 4 q i f / 8 9 / o 8 k v v Y 4 y R y n 4 o 7 G 7 2 O Z z 9 / q f g T r y P p z j 1 e 6 I h Q c a M L 8 f 8 N K t 7 l f 0 + + Z N y f H Z / g x / G b V / h x c k p E e P X q 9 / 7 9 + Z f T 5 2 + + O n u 6 G 6 f b s + f f o V U 6 0 0 T b 7 m 3 i V N P k 8 Y u v v v j 9 X 5 8 c P + d R 4 o + X r 0 4 Z i 9 M v X h J F z l 7 j 9 5 f P T 3 / y 9 D k j 9 d U X X / E v z 4 8 / / / w V 9 f D 4 r v z 2 + M X r r 5 4 w 3 s + e H 7 / 5 / X W O H t / 1 / p J v X n e + M 3 + b b 2 n C L J T X v / / T M 4 b 5 e 5 0 9 x Q v 4 Q S Q 0 N N l M n N C j + h F x o g P + f P / s 4 E f E G S D O t 1 + e / o g 4 E b H y f O Y f E a d L H C 9 l / C P i d I n j J R 1 v S R z 2 C H 5 + E M d L I f 6 I O N E B P / 3 2 l 9 / 9 E X G G T P m L z 3 9 E n C H i P P n u 6 x 8 R J 6 J z D h 5 8 + n u / P n 2 x f / I j 4 v S J 4 y 2 z 3 5 I 4 P 1 9 M + d c K H 3 6 + c I 4 Z 8 M n v 8 x O 3 J 8 7 P N 8 5 5 8 v S r H x F n i D i n 3 / n i 9 s T 5 + S Z W 7 x W V / 3 w j z n t l A n + + E I d M + Y O X v 9 d 3 7 / 0 + b 5 7 d 3 g n 8 + a J z w i W j W x L n 5 x H n v H 8 + 5 + c L c a x C / v T Z 7 X X O z x e x s q Z 8 5 8 X t i f P z j X M e v v 5 9 D s y A b y T O z z f O + b 1 O H v y I c y I K + e R 4 7 8 2 T 4 2 d f n P 2 I O N 8 E 5 / x 8 E 6 v 3 y g T + / C H O y 4 e / 9 + 6 r n Z d f 7 N 8 + 2 f X z T a z e y 8 / 5 + U I c U s j P v 3 x x / P z p y c n D H x G n T 5 y H 9 x 4 8 + K m T z 5 / Y A f + I O F 1 r 9 Z O f H v y I O A P E O f 7 q J 2 + v c 3 6 + W C s S q 2 8 f P P n J h 7 / X V 9 / 5 i V s T 5 + c P 5 3 w N U / 7 z i H N + r y 9 + 7 + P 9 n 3 r w 7 d / n 1 s T 5 + c M 5 m k P e + 7 1 + 5 C H H T P m X D 5 + 8 + L 2 + f P 7 6 R 8 Q Z s l Z P v n t 7 z v n 5 I l Z f a / X h 5 w t x v p a f 8 / O N O O + V J v 3 5 R p y T 3 + c n f k S c i M 4 5 v f d 7 7 / z e B 7 v f P b 0 1 c X 6 + W a v v v D m 4 v U L + + U a c 9 3 I C f x 6 J 1 f u v P v x 8 4 5 z 3 c g J / v h H n 6 b e / / B F x I m L 1 + f F P f v n k 6 e u z r 2 5 N n J 9 H O u f 4 5 O T 3 + X 3 O 7 v 1 e l h v + / 0 i c r 0 U c 6 w Q + e 3 X 7 8 O H n k V h 9 8 e T s u y 9 + 8 j s / 8 X v / i D j f x N L M z y P i P N t 7 + v l P P q H o 6 k f E + S Y y g T + f r N V P f b X / 8 i c + / c 7 t V x 9 + v h D H D P j z F 5 / / y A k c I s 7 p d 7 4 4 + B F x v g k n 8 O c R c Q 4 e f P p 7 v z 5 9 s X / y I + J 8 E 8 m u n y 8 K G X 7 O F w d P v v y 9 n + / c P p / z 8 4 U 4 Z s B P n n 5 1 e 4 X 8 8 4 U 4 X 4 t z f r 7 p n P e K y n 8 e c c 7 7 J 7 t + v n A O E e f 5 l y + O n z 8 9 O X n 4 I + I M i N X v 9 Z O f 3 l 4 h / 3 w j z u n O i 9 v r n P / / E O c u / / v 0 1 d l z R u n l q 5 d v z k 5 f C 9 F e v v r y 5 e k r + R s v 6 7 N L U A D k J 4 + f f 8 V D v t t t v O H l v d 0 P e X n v Q 1 6 + 9 w E v 3 / u Q M e 9 / 0 M s f Q r B 9 n 2 D M a f L b + w H x C f c 1 g e z u + D Q 4 + r 2 / H o w P I M X u T k C K 3 a + H w A e w 0 O 7 O / j e A w P 0 P Q e D T D 3 n 5 Q c g E E a 3 4 4 O z 1 1 + S N g w 9 B 7 G G A 2 N d C Y D c U k 6 8 H 4 0 N 4 Y / c b 4 I 2 9 D 9 A y u x + i l v c + X L b 3 d z 4 c x v 1 v A M b D E M b 7 E Y J e 9 q l 4 d N q 0 2 a x K Z 3 n 6 u m j X 2 b S o l u m z Y p k t p 0 V e Z + m T r 4 d f R 6 N H 5 P D h F 1 9 8 + b V g B x z 0 N e k X M N L X g b G L / 2 8 c 4 0 + 8 3 H v 2 e 3 3 x k 7 / X 1 4 N 9 M / 2 + n h 4 D 7 M B Q / t R P v n r + + 3 / x E h 1 + H V i B R v i p Z 2 e / v w H 3 + / 8 E N f g a z A O g v v k 4 O n 7 6 k 9 / 5 f V 5 8 + R N f n X 0 N d g E 0 3 5 4 A 2 t l P n p 3 + P q + O v x 6 w 0 L 7 c u 7 v z 4 O 7 e z u 7 B z c B i w H y D c r T z 6 d 3 d X Q B 7 m O 7 u P K L / 3 d / / e l A D S / P N S / d u x 7 X 2 q J D u f v r o 3 s G j e w + / H t R A n j 5 w o j q 2 8 v 7 d n X 1 F 8 f 6 j + 7 u P 9 j 7 9 e l A D 0 f n x Y R h 3 b Y T y k 8 e v B C T / 8 p M v j r 8 4 + q m X v / + z 3 + f 0 + B W 9 j j / R h E I h s a f 8 2 + O f f H n 8 6 j V F P C / p I / 3 1 8 e u z z 1 8 c U T K O f z 7 + 8 u W b o 9 O f e H w X P x 8 / / / K 7 R 3 u s F / E b / v z 9 T 3 / v N + 4 j / u v x t 8 8 + / z Z M B X 7 i E 4 7 t v v z u G / r u + B / 9 m 6 t 0 m b X r O i t H 6 X 6 6 y u t x 3 q z y a Z G V e Z N a Q G i r 7 / z + z 0 9 f H O 3 b j / l P B v 1 G I O u v / D m 1 8 v 9 8 / O 1 X v 4 9 p x b / Z R u 6 v x z + p L X 7 S f A I U 7 B + P v 3 3 6 / O X v f / y T x 2 c c D 3 7 x + v P f / w W H j 2 d f P v n O i y + O d p 6 d v T 4 R G u s n T J W T L 1 5 a Y x m Z m J 2 z 3 x / v 0 S z e u 3 l u z j b O z Z M 3 3 t y w q Q i m Z r c z L 0 f M s P y b n Z 8 j 8 5 E 0 E z q 7 S T N E + 3 8 v / Y W O X 4 / + a P q j O f i 5 m I P X v / / J l 1 + 8 p H + e n v 7 + u z d P w e v b q 6 j P T 7 8 4 6 c y B / e h G F f V 5 N S E r V q a n Y s 2 + K K b z K p v + o 3 / x 8 v 9 j i s k S 9 / 1 m 5 W f J Z H R l w n 5 0 4 3 z c b D J 2 f y 5 m 5 u j 0 p / N 6 W p C f I 5 P y t e f p l g b k L v / 7 7 e M X T 5 / D T 4 d / q H 8 8 f v 3 m + A 3 9 e E P p 1 d / / J 7 4 6 f f X 7 A F / v r 8 d n L 1 5 + 9 e Y L Y o U j e J X 2 D 0 m I P j 9 7 z c M 9 + e r V 7 / V T + O X 1 q 6 e A R 4 T d 2 9 7 Z 3 4 b P q R 8 9 J i E / + 8 m j 3 4 v 8 R f n t 8 e u v X l J y 9 / X r 3 / 8 L + u f 4 8 1 M L 7 f V X X 3 A O 9 v d / 9 e V 3 X 4 N 9 w g / c 9 y d f P v / q i x d h E / P Z 4 6 + I 6 r / / 8 c m b s 5 8 8 5 f c A 2 f 9 M G + L j F 7 / / y b e J G 3 / / L 1 9 I D 0 S C 7 k d + G 3 q z 2 4 Y / o j a v 3 7 z 6 6 s S + t I s 2 4 U d + G 3 4 p b C N w X n + b Z v H p l 5 T c P n 3 x B v R 5 c 8 x 0 6 X x 8 r O Q K P y Z q S 2 v A 3 P 3 9 D a s M R 7 d h Q 3 l v b + N 7 z 0 / 3 v 6 v v 2 Y a m v 9 d n T 3 / / s x d P T 3 / v o z 0 L 2 n 1 m W l G + H x 8 + O / u 9 Q c j + h w Y L 9 + a u 7 b A L b S 8 G L f j w M W i C y X r x u a w r n H 7 X s s T Z C 3 K P z 5 7 y r 6 9 f f P m G M v x v f h 8 W 4 W O i 5 e 9 D 0 / b q D L G 3 / y f 6 Y J 6 + + + q U x O Q 1 C T A x 8 l f P 6 e c X x 7 / 3 7 8 9 Y y C / 8 9 + 9 j / v 5 9 + A 1 p S I 7 4 s 2 f o 5 9 V P / C R + i L j F g l M V R P 7 x + 1 O 0 8 V 3 b n P / 6 / d + o z j t 7 8 Y y Y 4 E k Q L d v P H n 9 + + u K r F 2 d n T / s z 6 n I A t s 1 j W s l 4 T v L 4 x d m b 9 F 1 T P F o W 5 W c f t f U 6 / w g d s a C d f f k C M 2 x / f / w a u u b s + M n z 0 5 M v X 7 w 5 P n t x S j r H / v r 7 i 8 K J Q H v z e / / + x E G n J 2 / w / u / P s c r r S L O 7 U f h 3 X 7 1 + 9 f u / / r 2 Z 6 Y m i P 3 n 2 l D 9 9 0 / n g z e 9 / R j o N Y Z M 0 x 1 / E B t k i P w L 1 T p + f Q n Z + f 9 J N / N n j I L K i t i Z s + n 3 0 J f 6 M b N y p e e F s O c v f Y Z r l l 8 c / m Z X r H m z 5 k N q E E G M d v D o l B n / 1 + x + / f n 3 6 x Z P n v 8 / m b p 6 c v j u e z Y r l K P 3 J v G 4 o e P 7 s A S U B x 3 v j e / T v z i g 9 W Z d k A f P P l v m 6 Z U P 4 c j 0 p i + n v l V + / q d 7 m y 8 8 e 7 n 2 a f b q 3 c z C d n N 8 / m G S T r 4 P p y X P C d T O a 0 2 o x b r L V e F K M 8 3 a c L b P y + g d k j z O g P q Y x n L X 5 4 k 3 + r j 0 t 8 0 W + b N 8 L C x Z w M 9 + b 0 X j 6 k j 3 G 2 8 M + / b 1 J G m 4 x 2 z S E 1 5 / + 3 g + + / e D 3 e v j 0 F S 2 g 7 3 7 x 5 i c f f P X 7 3 L v / 4 P f 6 8 r 0 6 f P 3 t 0 9 M 3 m / v S j E k s X f J e X T 0 9 h d v 1 + 7 / + 9 v H L m 0 f 3 x Y v f 6 9 t f k R j 9 5 K f f O T 5 9 9 n v / 3 t 9 9 8 3 s 9 / + r N q / u n 7 9 X l K 2 j h z X 3 9 b k 9 + t 9 1 H + O e 9 A D 8 9 e / 3 y + f H v 8 / t D N 5 + d k O J / / u b 0 1 W a e Z M X y H q C f f f n q i + M 3 3 y x M K I n f X 7 X E D R L 0 C 8 v 2 8 P d 4 t y j T S 5 X z j 3 b H O x + l + X J a k Q x d f P b R u j 3 f 3 v 3 0 o 9 / j F 1 6 0 h 7 9 x g u a v 8 5 p 8 3 e I H u S d Z K Y F Y N o 9 I x 3 7 2 0 b x t V 4 / u 3 r 2 6 u h p f 3 R t X 9 Q U l o H Z 2 7 / 7 e X z x / P Z 3 n i 2 y 7 W B K r L a e k h M 1 b s 5 v f + k g Q S F O g 8 O Z 6 l e P v n 8 w I l U m Z 4 7 O 7 5 k P T 6 O w p N z l + x Q b g 9 z e h B L e V 7 0 x L J o V 5 n X Q Y N w k + l J H f j Q 0 d X 7 8 X U x 1 / 9 e b L Z 2 e b p f F 9 Z / z k + C V M 5 n v D v O u b J W P 5 x J R t t m v 3 f x b t 2 v 3 3 I u e P 7 N r P p l 3 b e y / Y 7 2 H X f v K r Z 8 9 3 j 7 / 4 q S 8 f v H l 1 7 / 7 z e 9 / 9 c v f T + / e / 8 + Y n 3 6 v D / 7 f a t b M X 9 3 / y 9 9 7 b f / r m 9 f 0 v 3 n z 5 6 v U x O a r 7 T z 5 9 8 p 3 3 6 v I 2 d u 0 E d u 3 k R 3 b t 5 6 F d 4 8 j l 9 / e S x z 8 y b d + E a f v 0 Z 9 G 0 f f p e 5 P y R a f v / p G l 7 8 O 0 3 O 6 f 3 H v 7 U 3 t 7 T b + + f 3 X / x 4 i e + f H j 6 U z + x 8 + y 9 O v x / r W n 7 i e d n z 3 Z P X / / U / v 1 7 T 3 6 v 1 9 9 5 8 B M P 3 v z e X 3 7 3 1 a t 4 l x 9 g 2 p 7 C t D 3 9 k W n 7 + W v a g j W 5 m 6 w b x v Y j 8 3 a j e X v w s 2 j e H r w X O X 9 k 3 v 4 / a d 7 u P 3 z 5 + 3 z 5 5 c m n X 3 7 3 w b P n T 1 / 8 5 L 2 v j j / f I X Y + e 6 8 O / 9 9 q 3 h 4 e / F 5 P v z h 5 8 8 V X Z 8 8 f P v m p n 9 p 5 + v t 8 + n v t 3 X + 5 + 9 3 3 6 v I 2 5 u 0 Z z N u z H 5 m 3 / 1 + Z t 5 O K Q Y k h i p s 3 W b 3 + k T X 7 2 t b s 8 1 e 0 C L v 3 D Z s x A / Q 9 C P j z 1 X 5 9 X h e z 9 + r + / y W G 6 + z 3 / r 0 e P N 9 / f X r 6 6 c n r l 7 / X 7 p v f 5 / m L 1 w 9 / n 5 d v T t 6 r w 1 s Y r v M 1 y W P + f u N 4 L y P 1 + 9 x / u v / 5 k y / 2 v v 0 T P / F 7 / z 4 / 9 e r 3 + e r V C Y F 7 / v A 9 V 4 R v Y a S O J b 2 4 d + + 9 I I s J 2 Q z 6 9 3 4 v i K + / f E U r 7 r R M f w P / v h / U b 5 + d v j p + d f L t 3 + d n E z T b v p e v T p + d / d 6 n 3 4 x V f X H 8 k 2 e f H 9 + o a N 8 T 4 2 / S H o A B v n p + / E 2 i 9 / T V 2 f P n v / / T L 7 / 7 4 v f / 8 g W F h C 9 + 8 h v B 9 N t n n 3 / 7 O f 3 / D b l U r 7 4 6 e f P V q 9 P f / w v S 5 9 + U V 0 X z f k r q 9 + T 0 9 / + 9 T n + f b 5 T D T p 6 f v f y C I u P f e z P Q Z 1 8 9 f / 7 6 7 K f e b 0 X d w L 7 B q H 0 t 2 M d P v / P V a 0 j E G U W M x 6 9 O N 3 P J b e l M f 7 4 5 P b l R J m 4 L 7 u m X v / + L L 9 / 8 / k / J Z 3 1 z + v u / + A o M c S v P + D 0 n 8 f W 3 v / w u k h z s G J M r 8 f u L P T O f f C N j e f 3 V S 1 I / r 1 / / / i 9 O v / v 7 P z 9 7 8 T W 0 0 F 3 9 9 f b + 2 b 2 f D f / s / a z Q j / y z W 3 b / f v 7 Z + 0 3 C e / h n D z / / v Q 5 + 4 t 6 D 7 7 7 a + 3 2 + P P 3 u d 3 5 i / + G 9 / e e 7 + 8 f f e G J B / L P 3 G 8 d 7 + W c / c f D l 6 Y v X P / n t 1 7 t 7 O 1 / u n n 3 n J 3 7 i 2 z / 1 + 9 x 7 + e D 9 P M 3 3 8 M / u v V / m 7 U f + 2 Y / 8 s x / 5 Z 6 p 6 f + S f d f j s R / 6 Z p 9 f + P + + f 3 X 3 D v 9 D n r 3 9 / s 7 J G 0 v n m m D p 6 d f T Y / v r 7 f / v 4 x d P n p y l l T B 8 t i / K z j 9 p 6 T Q l R 6 u z N 7 / 3 7 f / n k O z R 5 e J / + / / y r 0 9 e R Z n e j 8 N 8 Y L B m 1 V 6 9 + 7 + D v s 6 d H x 8 + f E 4 m f v j r + / P c n B O i X L 1 / S 8 J 7 S Y N E R T x f / Q s P q v B w B R t J M l P w 2 z d L Z m 9 / / i + O T V 1 9 6 s B j J W w C h P 0 8 w H W Y 0 X x + d L 0 6 f v 7 F g X n 9 9 O C o 8 v / 9 3 v 3 z 1 e z 3 5 8 s v f 6 2 s M y l D m u 0 + g n u m r F 1 8 f H Y P G 7 / + S / F X 6 4 + k G f I Z g v P n 2 K V z C 9 x 7 H a 0 r b n f 7 + X 7 1 E D v 3 3 h w r 0 h 7 H z X s N 4 Q w 7 W a 9 L + H w j m x 2 H p 3 M v 8 5 3 u 9 / l X 4 + l f v 9 f q L L 3 / / 7 7 4 6 9 k X m t p S 0 s 9 g Z / m 3 f Z 9 V I H z h B + Q A O t 8 i c + c x 0 9 O X x 6 9 / 7 9 9 7 5 8 v O D 0 4 P 7 D 3 d e v i E F v / v V d 9 + 8 + O 5 7 A X 9 J V o x s 2 Y d N s w L h N 7 4 O t U j J w 0 d + f f b i c 2 J g i q N U I r 8 G r K 9 e n 5 I E v z n 7 g k w 7 u U V f k u 6 8 r Z K 6 G + p j Q C J b x u a H T P M R l P n j u 9 1 P H 8 v Y E c R t m h G v l b 7 x 5 v d 5 e X r 0 3 a p + O 6 m q t 6 Y B f / g Y C 5 g i w E f E 8 N 5 f a P b 5 6 d H / A / 2 c a z A 4 B A I A < / A p p l i c a t i o n > 
</file>

<file path=customXml/itemProps1.xml><?xml version="1.0" encoding="utf-8"?>
<ds:datastoreItem xmlns:ds="http://schemas.openxmlformats.org/officeDocument/2006/customXml" ds:itemID="{0AFDD23E-E8B7-4B29-81FF-6142B0342BC4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Estado Situacion Financiera</vt:lpstr>
      <vt:lpstr>fuente2</vt:lpstr>
      <vt:lpstr>fuente3</vt:lpstr>
      <vt:lpstr>'Estado Situacion Financiera'!Área_de_impresión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1. Estado de Situación Financiera</dc:title>
  <dc:creator>steel</dc:creator>
  <cp:lastModifiedBy>Suelem Janeth González Rodríguez</cp:lastModifiedBy>
  <cp:lastPrinted>2025-04-26T21:14:59Z</cp:lastPrinted>
  <dcterms:created xsi:type="dcterms:W3CDTF">2017-06-21T15:05:23Z</dcterms:created>
  <dcterms:modified xsi:type="dcterms:W3CDTF">2025-04-29T03:17:53Z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Estado Situacion Financiera</vt:lpwstr>
  </property>
  <property fmtid="{D5CDD505-2E9C-101B-9397-08002B2CF9AE}" pid="3" name="BExAnalyzer_OldName">
    <vt:lpwstr>I_1 ESF.xlsx</vt:lpwstr>
  </property>
</Properties>
</file>